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AMort" sheetId="4" r:id="rId1"/>
    <sheet name="Budget prévisionnel BQ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" l="1"/>
  <c r="E19" i="4" s="1"/>
  <c r="H16" i="5"/>
  <c r="C85" i="5" l="1"/>
  <c r="B85" i="5"/>
  <c r="D84" i="5"/>
  <c r="C84" i="5"/>
  <c r="AF83" i="5"/>
  <c r="AD83" i="5"/>
  <c r="AB83" i="5"/>
  <c r="Z83" i="5"/>
  <c r="X83" i="5"/>
  <c r="V83" i="5"/>
  <c r="T83" i="5"/>
  <c r="R83" i="5"/>
  <c r="P83" i="5"/>
  <c r="N83" i="5"/>
  <c r="L83" i="5"/>
  <c r="J83" i="5"/>
  <c r="H83" i="5"/>
  <c r="D81" i="5"/>
  <c r="C81" i="5"/>
  <c r="B81" i="5"/>
  <c r="C80" i="5"/>
  <c r="B80" i="5"/>
  <c r="D74" i="5"/>
  <c r="C74" i="5"/>
  <c r="B74" i="5"/>
  <c r="AF73" i="5"/>
  <c r="AF71" i="5" s="1"/>
  <c r="AD73" i="5"/>
  <c r="AB73" i="5"/>
  <c r="AB71" i="5" s="1"/>
  <c r="Z73" i="5"/>
  <c r="X73" i="5"/>
  <c r="X71" i="5" s="1"/>
  <c r="V73" i="5"/>
  <c r="V71" i="5" s="1"/>
  <c r="T73" i="5"/>
  <c r="T71" i="5" s="1"/>
  <c r="R73" i="5"/>
  <c r="P73" i="5"/>
  <c r="P71" i="5" s="1"/>
  <c r="N73" i="5"/>
  <c r="N71" i="5" s="1"/>
  <c r="L73" i="5"/>
  <c r="L71" i="5" s="1"/>
  <c r="J73" i="5"/>
  <c r="H73" i="5"/>
  <c r="H71" i="5" s="1"/>
  <c r="C73" i="5"/>
  <c r="B73" i="5"/>
  <c r="C72" i="5"/>
  <c r="B72" i="5"/>
  <c r="AD71" i="5"/>
  <c r="Z71" i="5"/>
  <c r="R71" i="5"/>
  <c r="J71" i="5"/>
  <c r="C68" i="5"/>
  <c r="C67" i="5" s="1"/>
  <c r="B68" i="5"/>
  <c r="B67" i="5" s="1"/>
  <c r="AF67" i="5"/>
  <c r="AD67" i="5"/>
  <c r="AB67" i="5"/>
  <c r="Z67" i="5"/>
  <c r="X67" i="5"/>
  <c r="V67" i="5"/>
  <c r="T67" i="5"/>
  <c r="R67" i="5"/>
  <c r="P67" i="5"/>
  <c r="N67" i="5"/>
  <c r="L67" i="5"/>
  <c r="J67" i="5"/>
  <c r="H67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C53" i="5"/>
  <c r="B53" i="5"/>
  <c r="C52" i="5"/>
  <c r="B52" i="5"/>
  <c r="C51" i="5"/>
  <c r="B51" i="5"/>
  <c r="C50" i="5"/>
  <c r="B50" i="5"/>
  <c r="C49" i="5"/>
  <c r="B49" i="5"/>
  <c r="D46" i="5"/>
  <c r="C46" i="5"/>
  <c r="B46" i="5"/>
  <c r="C45" i="5"/>
  <c r="B45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C42" i="5"/>
  <c r="B42" i="5"/>
  <c r="AF41" i="5"/>
  <c r="AD41" i="5"/>
  <c r="AD38" i="5" s="1"/>
  <c r="AB41" i="5"/>
  <c r="AB38" i="5" s="1"/>
  <c r="Z41" i="5"/>
  <c r="Z38" i="5" s="1"/>
  <c r="X41" i="5"/>
  <c r="V41" i="5"/>
  <c r="V38" i="5" s="1"/>
  <c r="T41" i="5"/>
  <c r="T38" i="5" s="1"/>
  <c r="R41" i="5"/>
  <c r="R38" i="5" s="1"/>
  <c r="P41" i="5"/>
  <c r="P38" i="5" s="1"/>
  <c r="N41" i="5"/>
  <c r="N38" i="5" s="1"/>
  <c r="L41" i="5"/>
  <c r="L38" i="5" s="1"/>
  <c r="J41" i="5"/>
  <c r="H41" i="5"/>
  <c r="H38" i="5" s="1"/>
  <c r="C41" i="5"/>
  <c r="B41" i="5"/>
  <c r="C39" i="5"/>
  <c r="B39" i="5"/>
  <c r="AF38" i="5"/>
  <c r="X38" i="5"/>
  <c r="J38" i="5"/>
  <c r="C36" i="5"/>
  <c r="B36" i="5"/>
  <c r="C35" i="5"/>
  <c r="B35" i="5"/>
  <c r="C34" i="5"/>
  <c r="B34" i="5"/>
  <c r="C33" i="5"/>
  <c r="B33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H25" i="5" s="1"/>
  <c r="C28" i="5"/>
  <c r="B28" i="5"/>
  <c r="D27" i="5"/>
  <c r="C27" i="5"/>
  <c r="B27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H17" i="5"/>
  <c r="D17" i="5"/>
  <c r="C17" i="5"/>
  <c r="B17" i="5"/>
  <c r="D16" i="5"/>
  <c r="C16" i="5"/>
  <c r="B16" i="5"/>
  <c r="L14" i="5"/>
  <c r="N14" i="5" s="1"/>
  <c r="P14" i="5" s="1"/>
  <c r="R14" i="5" s="1"/>
  <c r="T14" i="5" s="1"/>
  <c r="V14" i="5" s="1"/>
  <c r="X14" i="5" s="1"/>
  <c r="Z14" i="5" s="1"/>
  <c r="AB14" i="5" s="1"/>
  <c r="AD14" i="5" s="1"/>
  <c r="AF14" i="5" s="1"/>
  <c r="J11" i="5"/>
  <c r="L11" i="5" s="1"/>
  <c r="N11" i="5" s="1"/>
  <c r="P11" i="5" s="1"/>
  <c r="R11" i="5" s="1"/>
  <c r="T11" i="5" s="1"/>
  <c r="V11" i="5" s="1"/>
  <c r="X11" i="5" s="1"/>
  <c r="Z11" i="5" s="1"/>
  <c r="AB11" i="5" s="1"/>
  <c r="AD11" i="5" s="1"/>
  <c r="AF11" i="5" s="1"/>
  <c r="H8" i="5"/>
  <c r="J5" i="5"/>
  <c r="J27" i="5" s="1"/>
  <c r="J4" i="5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F19" i="4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D10" i="4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D14" i="4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D13" i="4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D12" i="4"/>
  <c r="D11" i="4"/>
  <c r="E11" i="4" s="1"/>
  <c r="J16" i="5" l="1"/>
  <c r="L16" i="5" s="1"/>
  <c r="D22" i="4"/>
  <c r="D23" i="4" s="1"/>
  <c r="H53" i="5" s="1"/>
  <c r="H48" i="5" s="1"/>
  <c r="H30" i="5" s="1"/>
  <c r="J17" i="5"/>
  <c r="L17" i="5" s="1"/>
  <c r="N17" i="5" s="1"/>
  <c r="P17" i="5" s="1"/>
  <c r="R17" i="5" s="1"/>
  <c r="T17" i="5" s="1"/>
  <c r="V17" i="5" s="1"/>
  <c r="X17" i="5" s="1"/>
  <c r="Z17" i="5" s="1"/>
  <c r="AB17" i="5" s="1"/>
  <c r="AD17" i="5" s="1"/>
  <c r="AF17" i="5" s="1"/>
  <c r="C25" i="5"/>
  <c r="C79" i="5"/>
  <c r="C83" i="5"/>
  <c r="B44" i="5"/>
  <c r="C32" i="5"/>
  <c r="B48" i="5"/>
  <c r="C48" i="5"/>
  <c r="B38" i="5"/>
  <c r="C38" i="5"/>
  <c r="B71" i="5"/>
  <c r="C15" i="5"/>
  <c r="B25" i="5"/>
  <c r="D15" i="5"/>
  <c r="B32" i="5"/>
  <c r="C55" i="5"/>
  <c r="C71" i="5"/>
  <c r="C44" i="5"/>
  <c r="B55" i="5"/>
  <c r="B79" i="5"/>
  <c r="B15" i="5"/>
  <c r="J25" i="5"/>
  <c r="L27" i="5"/>
  <c r="D49" i="5"/>
  <c r="D58" i="5"/>
  <c r="D63" i="5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D28" i="5"/>
  <c r="D25" i="5" s="1"/>
  <c r="D35" i="5"/>
  <c r="D53" i="5"/>
  <c r="D57" i="5"/>
  <c r="D68" i="5"/>
  <c r="D67" i="5" s="1"/>
  <c r="D39" i="5"/>
  <c r="D62" i="5"/>
  <c r="E67" i="5"/>
  <c r="D85" i="5"/>
  <c r="D83" i="5" s="1"/>
  <c r="D34" i="5"/>
  <c r="D41" i="5"/>
  <c r="D52" i="5"/>
  <c r="D56" i="5"/>
  <c r="F67" i="5"/>
  <c r="D73" i="5"/>
  <c r="B84" i="5"/>
  <c r="B83" i="5" s="1"/>
  <c r="D61" i="5"/>
  <c r="F83" i="5"/>
  <c r="D45" i="5"/>
  <c r="D44" i="5" s="1"/>
  <c r="D51" i="5"/>
  <c r="D65" i="5"/>
  <c r="D72" i="5"/>
  <c r="D80" i="5"/>
  <c r="D79" i="5" s="1"/>
  <c r="F11" i="4"/>
  <c r="D50" i="5"/>
  <c r="D60" i="5"/>
  <c r="D33" i="5"/>
  <c r="D36" i="5"/>
  <c r="D42" i="5"/>
  <c r="D59" i="5"/>
  <c r="D64" i="5"/>
  <c r="D71" i="5" l="1"/>
  <c r="F79" i="5"/>
  <c r="F71" i="5"/>
  <c r="E44" i="5"/>
  <c r="E79" i="5"/>
  <c r="E71" i="5"/>
  <c r="E83" i="5"/>
  <c r="F44" i="5"/>
  <c r="C30" i="5"/>
  <c r="C77" i="5" s="1"/>
  <c r="C87" i="5" s="1"/>
  <c r="C90" i="5" s="1"/>
  <c r="D32" i="5"/>
  <c r="B30" i="5"/>
  <c r="B77" i="5" s="1"/>
  <c r="B87" i="5" s="1"/>
  <c r="B90" i="5" s="1"/>
  <c r="F38" i="5"/>
  <c r="F25" i="5"/>
  <c r="F48" i="5"/>
  <c r="E32" i="5"/>
  <c r="F22" i="4"/>
  <c r="F23" i="4" s="1"/>
  <c r="L53" i="5" s="1"/>
  <c r="L48" i="5" s="1"/>
  <c r="L30" i="5" s="1"/>
  <c r="G11" i="4"/>
  <c r="E25" i="5"/>
  <c r="D38" i="5"/>
  <c r="E22" i="4"/>
  <c r="E23" i="4" s="1"/>
  <c r="J53" i="5" s="1"/>
  <c r="J48" i="5" s="1"/>
  <c r="J30" i="5" s="1"/>
  <c r="E38" i="5"/>
  <c r="E48" i="5"/>
  <c r="L25" i="5"/>
  <c r="N27" i="5"/>
  <c r="D48" i="5"/>
  <c r="E15" i="5"/>
  <c r="E55" i="5"/>
  <c r="F55" i="5"/>
  <c r="F15" i="5"/>
  <c r="D55" i="5"/>
  <c r="F32" i="5"/>
  <c r="F30" i="5" l="1"/>
  <c r="F77" i="5" s="1"/>
  <c r="F87" i="5" s="1"/>
  <c r="F90" i="5" s="1"/>
  <c r="D30" i="5"/>
  <c r="D77" i="5" s="1"/>
  <c r="D87" i="5" s="1"/>
  <c r="D90" i="5" s="1"/>
  <c r="H15" i="5"/>
  <c r="H77" i="5" s="1"/>
  <c r="H87" i="5" s="1"/>
  <c r="H90" i="5" s="1"/>
  <c r="P27" i="5"/>
  <c r="N25" i="5"/>
  <c r="E30" i="5"/>
  <c r="E77" i="5" s="1"/>
  <c r="E87" i="5" s="1"/>
  <c r="E90" i="5" s="1"/>
  <c r="G22" i="4"/>
  <c r="G23" i="4" s="1"/>
  <c r="N53" i="5" s="1"/>
  <c r="N48" i="5" s="1"/>
  <c r="N30" i="5" s="1"/>
  <c r="H11" i="4"/>
  <c r="H22" i="4" l="1"/>
  <c r="H23" i="4" s="1"/>
  <c r="P53" i="5" s="1"/>
  <c r="P48" i="5" s="1"/>
  <c r="P30" i="5" s="1"/>
  <c r="I11" i="4"/>
  <c r="R27" i="5"/>
  <c r="P25" i="5"/>
  <c r="J15" i="5"/>
  <c r="J77" i="5" s="1"/>
  <c r="J87" i="5" s="1"/>
  <c r="J90" i="5" s="1"/>
  <c r="L15" i="5" l="1"/>
  <c r="L77" i="5" s="1"/>
  <c r="L87" i="5" s="1"/>
  <c r="L90" i="5" s="1"/>
  <c r="N16" i="5"/>
  <c r="I22" i="4"/>
  <c r="I23" i="4" s="1"/>
  <c r="R53" i="5" s="1"/>
  <c r="R48" i="5" s="1"/>
  <c r="R30" i="5" s="1"/>
  <c r="J11" i="4"/>
  <c r="R25" i="5"/>
  <c r="T27" i="5"/>
  <c r="J22" i="4" l="1"/>
  <c r="J23" i="4" s="1"/>
  <c r="T53" i="5" s="1"/>
  <c r="T48" i="5" s="1"/>
  <c r="T30" i="5" s="1"/>
  <c r="K11" i="4"/>
  <c r="T25" i="5"/>
  <c r="V27" i="5"/>
  <c r="N15" i="5"/>
  <c r="N77" i="5" s="1"/>
  <c r="N87" i="5" s="1"/>
  <c r="N90" i="5" s="1"/>
  <c r="P16" i="5"/>
  <c r="P15" i="5" l="1"/>
  <c r="P77" i="5" s="1"/>
  <c r="P87" i="5" s="1"/>
  <c r="P90" i="5" s="1"/>
  <c r="R16" i="5"/>
  <c r="V25" i="5"/>
  <c r="X27" i="5"/>
  <c r="K22" i="4"/>
  <c r="K23" i="4" s="1"/>
  <c r="V53" i="5" s="1"/>
  <c r="V48" i="5" s="1"/>
  <c r="V30" i="5" s="1"/>
  <c r="L11" i="4"/>
  <c r="L22" i="4" l="1"/>
  <c r="L23" i="4" s="1"/>
  <c r="X53" i="5" s="1"/>
  <c r="X48" i="5" s="1"/>
  <c r="X30" i="5" s="1"/>
  <c r="M11" i="4"/>
  <c r="X25" i="5"/>
  <c r="Z27" i="5"/>
  <c r="R15" i="5"/>
  <c r="R77" i="5" s="1"/>
  <c r="R87" i="5" s="1"/>
  <c r="R90" i="5" s="1"/>
  <c r="T16" i="5"/>
  <c r="Z25" i="5" l="1"/>
  <c r="AB27" i="5"/>
  <c r="M22" i="4"/>
  <c r="M23" i="4" s="1"/>
  <c r="Z53" i="5" s="1"/>
  <c r="Z48" i="5" s="1"/>
  <c r="Z30" i="5" s="1"/>
  <c r="N11" i="4"/>
  <c r="T15" i="5"/>
  <c r="T77" i="5" s="1"/>
  <c r="T87" i="5" s="1"/>
  <c r="T90" i="5" s="1"/>
  <c r="V16" i="5"/>
  <c r="V15" i="5" l="1"/>
  <c r="V77" i="5" s="1"/>
  <c r="V87" i="5" s="1"/>
  <c r="V90" i="5" s="1"/>
  <c r="X16" i="5"/>
  <c r="N22" i="4"/>
  <c r="N23" i="4" s="1"/>
  <c r="AB53" i="5" s="1"/>
  <c r="AB48" i="5" s="1"/>
  <c r="AB30" i="5" s="1"/>
  <c r="O11" i="4"/>
  <c r="AB25" i="5"/>
  <c r="AD27" i="5"/>
  <c r="AF27" i="5" l="1"/>
  <c r="AF25" i="5" s="1"/>
  <c r="AD25" i="5"/>
  <c r="O22" i="4"/>
  <c r="O23" i="4" s="1"/>
  <c r="AD53" i="5" s="1"/>
  <c r="AD48" i="5" s="1"/>
  <c r="AD30" i="5" s="1"/>
  <c r="P11" i="4"/>
  <c r="Z16" i="5"/>
  <c r="X15" i="5"/>
  <c r="X77" i="5" s="1"/>
  <c r="X87" i="5" s="1"/>
  <c r="X90" i="5" s="1"/>
  <c r="Z15" i="5" l="1"/>
  <c r="Z77" i="5" s="1"/>
  <c r="Z87" i="5" s="1"/>
  <c r="Z90" i="5" s="1"/>
  <c r="AB16" i="5"/>
  <c r="P22" i="4"/>
  <c r="P23" i="4" s="1"/>
  <c r="AF53" i="5" s="1"/>
  <c r="AF48" i="5" s="1"/>
  <c r="AF30" i="5" s="1"/>
  <c r="Q11" i="4"/>
  <c r="Q22" i="4" s="1"/>
  <c r="Q23" i="4" s="1"/>
  <c r="AB15" i="5" l="1"/>
  <c r="AB77" i="5" s="1"/>
  <c r="AB87" i="5" s="1"/>
  <c r="AB90" i="5" s="1"/>
  <c r="AD16" i="5"/>
  <c r="AD15" i="5" l="1"/>
  <c r="AD77" i="5" s="1"/>
  <c r="AD87" i="5" s="1"/>
  <c r="AD90" i="5" s="1"/>
  <c r="AF16" i="5"/>
  <c r="AF15" i="5" s="1"/>
  <c r="AF77" i="5" s="1"/>
  <c r="AF87" i="5" s="1"/>
  <c r="AF90" i="5" s="1"/>
</calcChain>
</file>

<file path=xl/sharedStrings.xml><?xml version="1.0" encoding="utf-8"?>
<sst xmlns="http://schemas.openxmlformats.org/spreadsheetml/2006/main" count="120" uniqueCount="118">
  <si>
    <t>Nombre de jours ouvrés</t>
  </si>
  <si>
    <t xml:space="preserve"> </t>
  </si>
  <si>
    <t>Nombre d'élèves fin d'année</t>
  </si>
  <si>
    <t>Nombre d'élèves moyen</t>
  </si>
  <si>
    <t>Revenus de l'école</t>
  </si>
  <si>
    <t>Scolarités</t>
  </si>
  <si>
    <t>Anglais</t>
  </si>
  <si>
    <t>Résultat des créances contentieuses</t>
  </si>
  <si>
    <t>Forfait fournitures scolaires</t>
  </si>
  <si>
    <t>Garderies et études</t>
  </si>
  <si>
    <t>Subventions Mairie-Cantine (sub AN déduite)</t>
  </si>
  <si>
    <t>Produits divers dont assurance</t>
  </si>
  <si>
    <t>Cantine</t>
  </si>
  <si>
    <t>Revenus cantine</t>
  </si>
  <si>
    <t>Coût de revient cantine (y.c. ménage)</t>
  </si>
  <si>
    <t>Charges fixes de l'école</t>
  </si>
  <si>
    <t xml:space="preserve">   Energie et petits équipements</t>
  </si>
  <si>
    <t>Eau</t>
  </si>
  <si>
    <t>EDF</t>
  </si>
  <si>
    <t>Entretien et petits équipements</t>
  </si>
  <si>
    <t xml:space="preserve">   Pédagogie et outils</t>
  </si>
  <si>
    <t>Outils pédagogiques</t>
  </si>
  <si>
    <t>Cours d'anglais</t>
  </si>
  <si>
    <t>Cours de musique et conférences</t>
  </si>
  <si>
    <t xml:space="preserve">Autres et livres, livres refacturés et pharmacie </t>
  </si>
  <si>
    <t xml:space="preserve">   Loyers et charges</t>
  </si>
  <si>
    <t>Loyers payés</t>
  </si>
  <si>
    <t>Loyers refacturés (Chanterie Cœur Joie)</t>
  </si>
  <si>
    <t xml:space="preserve">   Entretien des locaux</t>
  </si>
  <si>
    <t>Dont entretien courant</t>
  </si>
  <si>
    <t>Grosses réparations</t>
  </si>
  <si>
    <t>Fournitures d'entretien</t>
  </si>
  <si>
    <t>Nettoyage</t>
  </si>
  <si>
    <t>Amortissements des travaux</t>
  </si>
  <si>
    <t xml:space="preserve">   Autres charges</t>
  </si>
  <si>
    <t>Dont Fournitures administratives, photocopies</t>
  </si>
  <si>
    <t>Locations de matériels</t>
  </si>
  <si>
    <t>Assurances</t>
  </si>
  <si>
    <t>Postes, télécoms</t>
  </si>
  <si>
    <t>Cotisations ADEC</t>
  </si>
  <si>
    <t>Honoraires</t>
  </si>
  <si>
    <t>Réceptions</t>
  </si>
  <si>
    <t>Autres dont Publicité, Cadeaux, Déplacements, Dons, Divers</t>
  </si>
  <si>
    <t>Apprentissage, fongecif formation</t>
  </si>
  <si>
    <t>Frais bancaires</t>
  </si>
  <si>
    <t xml:space="preserve">   Impôts et taxes / Taxes s/salaires</t>
  </si>
  <si>
    <t>Impôts sur placements et taxes foncières</t>
  </si>
  <si>
    <t xml:space="preserve">   Salaires et charges sociales</t>
  </si>
  <si>
    <t>Salaires</t>
  </si>
  <si>
    <t>Charges sociales</t>
  </si>
  <si>
    <t>Indemnités CPAM, Apprentissage…</t>
  </si>
  <si>
    <t>Provision indemnités de départ en retraite</t>
  </si>
  <si>
    <t>MARGE SUR FONCTIONNEMENT ECOLE</t>
  </si>
  <si>
    <t>Résultat financier</t>
  </si>
  <si>
    <t>Produits financiers placement</t>
  </si>
  <si>
    <t>Intérêts bancaires</t>
  </si>
  <si>
    <t>RESULTAT NET ECOLE</t>
  </si>
  <si>
    <t>CAPACITE D'AUTO-FINANCEMENT</t>
  </si>
  <si>
    <t>Valeur Brute</t>
  </si>
  <si>
    <t>Amort cum. 31/08/2018</t>
  </si>
  <si>
    <t>Amort cum. 31/08/2019</t>
  </si>
  <si>
    <t>Amort cum. 31/08/2020</t>
  </si>
  <si>
    <t>Amort cum. 31/08/2021</t>
  </si>
  <si>
    <t>Amort cum. 31/08/2022</t>
  </si>
  <si>
    <t>Amort cum. 31/08/2023</t>
  </si>
  <si>
    <t>Amort cum. 31/08/2024</t>
  </si>
  <si>
    <t>Amort cum. 31/08/2025</t>
  </si>
  <si>
    <t>Amort cum. 31/08/2026</t>
  </si>
  <si>
    <t>Amort cum. 31/08/2027</t>
  </si>
  <si>
    <t>Amort cum. 31/08/2028</t>
  </si>
  <si>
    <t>Amort cum. 31/08/2029</t>
  </si>
  <si>
    <t>Amort cum. 31/08/2030</t>
  </si>
  <si>
    <t>Amort cum. 31/08/2031</t>
  </si>
  <si>
    <t>Amort cum. 31/08/2032</t>
  </si>
  <si>
    <t xml:space="preserve">Dotations aux amortissements </t>
  </si>
  <si>
    <t>Dotations aux amortissements (arrondi)</t>
  </si>
  <si>
    <t>Hausse contrib. Familiale</t>
  </si>
  <si>
    <t>Hausse prix cantine</t>
  </si>
  <si>
    <t>Hausse garderie</t>
  </si>
  <si>
    <t>Nombre de repas</t>
  </si>
  <si>
    <t>Hausse des effectifs</t>
  </si>
  <si>
    <t>REEL</t>
  </si>
  <si>
    <t>Réalisé</t>
  </si>
  <si>
    <t>Budget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</si>
  <si>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</si>
  <si>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</si>
  <si>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</si>
  <si>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</si>
  <si>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</si>
  <si>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</si>
  <si>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</si>
  <si>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</si>
  <si>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</si>
  <si>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</si>
  <si>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Année 11</t>
  </si>
  <si>
    <t>Année 12</t>
  </si>
  <si>
    <r>
      <t>CAF</t>
    </r>
    <r>
      <rPr>
        <i/>
        <sz val="10"/>
        <color theme="1"/>
        <rFont val="Roboto"/>
      </rPr>
      <t xml:space="preserve"> (reintég. Amortissements et provisions)</t>
    </r>
  </si>
  <si>
    <t>Chauffage (et matériel chauffage)</t>
  </si>
  <si>
    <t>Classes vertes, sorties sco.</t>
  </si>
  <si>
    <t>Revenus sur sorties scol.</t>
  </si>
  <si>
    <t>Depenses sorties scol.</t>
  </si>
  <si>
    <t>Immo 1</t>
  </si>
  <si>
    <t>immo 2</t>
  </si>
  <si>
    <t>Immo 3</t>
  </si>
  <si>
    <t>immo4</t>
  </si>
  <si>
    <t>immo5</t>
  </si>
  <si>
    <t>Amort Immo 1</t>
  </si>
  <si>
    <t>Amort Immo 2</t>
  </si>
  <si>
    <t>Amort Immo3</t>
  </si>
  <si>
    <t>Amort immo 5</t>
  </si>
  <si>
    <t>Amort Immo4</t>
  </si>
  <si>
    <t>Projet immobilier Phase 1</t>
  </si>
  <si>
    <t>Projet immo Phase 2</t>
  </si>
  <si>
    <t>Amort projet phase 1</t>
  </si>
  <si>
    <t>Amort projet phase 2</t>
  </si>
  <si>
    <t xml:space="preserve">OGEC </t>
  </si>
  <si>
    <t>date :</t>
  </si>
  <si>
    <t>établi par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</si>
</sst>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Roboto"/>
    </font>
    <font>
      <i/>
      <sz val="10"/>
      <color theme="1"/>
      <name val="Roboto"/>
    </font>
    <font>
      <b/>
      <i/>
      <sz val="10"/>
      <color theme="0"/>
      <name val="Roboto"/>
    </font>
    <font>
      <b/>
      <sz val="10"/>
      <color theme="0"/>
      <name val="Roboto"/>
    </font>
    <font>
      <b/>
      <i/>
      <sz val="10"/>
      <color indexed="57"/>
      <name val="Roboto"/>
    </font>
    <font>
      <b/>
      <sz val="10"/>
      <color theme="1"/>
      <name val="Roboto"/>
    </font>
    <font>
      <sz val="10"/>
      <name val="Roboto"/>
    </font>
    <font>
      <i/>
      <sz val="10"/>
      <name val="Roboto"/>
    </font>
    <font>
      <b/>
      <i/>
      <sz val="10"/>
      <name val="Roboto"/>
    </font>
    <font>
      <b/>
      <sz val="10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165" fontId="2" fillId="0" borderId="0" xfId="1" applyNumberFormat="1" applyFont="1"/>
    <xf numFmtId="0" fontId="4" fillId="2" borderId="0" xfId="0" applyFont="1" applyFill="1"/>
    <xf numFmtId="0" fontId="4" fillId="0" borderId="0" xfId="0" applyFont="1"/>
    <xf numFmtId="164" fontId="4" fillId="2" borderId="0" xfId="2" applyNumberFormat="1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4" fontId="4" fillId="2" borderId="0" xfId="2" applyNumberFormat="1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0" fontId="8" fillId="4" borderId="0" xfId="3" applyFont="1" applyFill="1"/>
    <xf numFmtId="3" fontId="9" fillId="4" borderId="0" xfId="0" applyNumberFormat="1" applyFont="1" applyFill="1"/>
    <xf numFmtId="3" fontId="4" fillId="2" borderId="0" xfId="0" applyNumberFormat="1" applyFont="1" applyFill="1"/>
    <xf numFmtId="0" fontId="4" fillId="5" borderId="0" xfId="0" applyFont="1" applyFill="1"/>
    <xf numFmtId="1" fontId="4" fillId="5" borderId="0" xfId="0" applyNumberFormat="1" applyFont="1" applyFill="1"/>
    <xf numFmtId="0" fontId="10" fillId="2" borderId="0" xfId="3" applyFont="1" applyFill="1"/>
    <xf numFmtId="0" fontId="11" fillId="2" borderId="0" xfId="3" applyFont="1" applyFill="1"/>
    <xf numFmtId="0" fontId="12" fillId="2" borderId="0" xfId="3" applyFont="1" applyFill="1"/>
    <xf numFmtId="0" fontId="13" fillId="2" borderId="0" xfId="3" applyFont="1" applyFill="1"/>
    <xf numFmtId="3" fontId="9" fillId="2" borderId="0" xfId="0" applyNumberFormat="1" applyFont="1" applyFill="1"/>
    <xf numFmtId="0" fontId="11" fillId="2" borderId="0" xfId="3" applyFont="1" applyFill="1" applyAlignment="1">
      <alignment horizontal="right"/>
    </xf>
    <xf numFmtId="0" fontId="13" fillId="4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13" fillId="4" borderId="0" xfId="3" applyFont="1" applyFill="1"/>
    <xf numFmtId="0" fontId="9" fillId="2" borderId="0" xfId="0" applyFont="1" applyFill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workbookViewId="0">
      <selection activeCell="A32" sqref="A32"/>
    </sheetView>
  </sheetViews>
  <sheetFormatPr baseColWidth="10" defaultColWidth="11.5703125" defaultRowHeight="15" x14ac:dyDescent="0.25"/>
  <cols>
    <col min="1" max="1" width="68.5703125" bestFit="1" customWidth="1"/>
    <col min="2" max="2" width="12.7109375" bestFit="1" customWidth="1"/>
    <col min="4" max="16" width="11.7109375" bestFit="1" customWidth="1"/>
    <col min="17" max="17" width="12.7109375" bestFit="1" customWidth="1"/>
  </cols>
  <sheetData>
    <row r="4" spans="1:17" ht="30" x14ac:dyDescent="0.25">
      <c r="B4" t="s">
        <v>58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" t="s">
        <v>64</v>
      </c>
      <c r="I4" s="2" t="s">
        <v>65</v>
      </c>
      <c r="J4" s="2" t="s">
        <v>66</v>
      </c>
      <c r="K4" s="2" t="s">
        <v>67</v>
      </c>
      <c r="L4" s="2" t="s">
        <v>68</v>
      </c>
      <c r="M4" s="2" t="s">
        <v>69</v>
      </c>
      <c r="N4" s="2" t="s">
        <v>70</v>
      </c>
      <c r="O4" s="2" t="s">
        <v>71</v>
      </c>
      <c r="P4" s="2" t="s">
        <v>72</v>
      </c>
      <c r="Q4" s="2" t="s">
        <v>73</v>
      </c>
    </row>
    <row r="5" spans="1:17" x14ac:dyDescent="0.25">
      <c r="A5" t="s">
        <v>101</v>
      </c>
      <c r="B5" s="3">
        <v>53256.67</v>
      </c>
    </row>
    <row r="6" spans="1:17" x14ac:dyDescent="0.25">
      <c r="A6" t="s">
        <v>102</v>
      </c>
      <c r="B6" s="3">
        <v>28467.82</v>
      </c>
    </row>
    <row r="7" spans="1:17" x14ac:dyDescent="0.25">
      <c r="A7" t="s">
        <v>103</v>
      </c>
      <c r="B7" s="3">
        <v>10289.6</v>
      </c>
    </row>
    <row r="8" spans="1:17" x14ac:dyDescent="0.25">
      <c r="A8" t="s">
        <v>104</v>
      </c>
      <c r="B8" s="3">
        <v>5009.3100000000004</v>
      </c>
    </row>
    <row r="9" spans="1:17" x14ac:dyDescent="0.25">
      <c r="A9" t="s">
        <v>105</v>
      </c>
      <c r="B9" s="3">
        <v>13267.28</v>
      </c>
    </row>
    <row r="10" spans="1:17" x14ac:dyDescent="0.25">
      <c r="A10" t="s">
        <v>106</v>
      </c>
      <c r="C10" s="3">
        <v>21302.68</v>
      </c>
      <c r="D10">
        <f>$B5/10+C10</f>
        <v>26628.347000000002</v>
      </c>
      <c r="E10">
        <f>$B5/10+D10</f>
        <v>31954.014000000003</v>
      </c>
      <c r="F10">
        <f>$B5/10+E10</f>
        <v>37279.681000000004</v>
      </c>
      <c r="G10">
        <f>$B5/10+F10</f>
        <v>42605.348000000005</v>
      </c>
      <c r="H10">
        <f>$B5/10+G10</f>
        <v>47931.015000000007</v>
      </c>
      <c r="I10">
        <f>$B5/10+H10</f>
        <v>53256.682000000008</v>
      </c>
      <c r="J10">
        <f>I10</f>
        <v>53256.682000000008</v>
      </c>
      <c r="K10">
        <f>J10</f>
        <v>53256.682000000008</v>
      </c>
      <c r="L10">
        <f>K10</f>
        <v>53256.682000000008</v>
      </c>
      <c r="M10">
        <f>L10</f>
        <v>53256.682000000008</v>
      </c>
      <c r="N10">
        <f>M10</f>
        <v>53256.682000000008</v>
      </c>
      <c r="O10">
        <f>N10</f>
        <v>53256.682000000008</v>
      </c>
      <c r="P10">
        <f>O10</f>
        <v>53256.682000000008</v>
      </c>
      <c r="Q10">
        <f>P10</f>
        <v>53256.682000000008</v>
      </c>
    </row>
    <row r="11" spans="1:17" x14ac:dyDescent="0.25">
      <c r="A11" t="s">
        <v>107</v>
      </c>
      <c r="C11" s="3">
        <v>26115.33</v>
      </c>
      <c r="D11" s="3">
        <f>B6</f>
        <v>28467.82</v>
      </c>
      <c r="E11" s="3">
        <f>D11</f>
        <v>28467.82</v>
      </c>
      <c r="F11" s="3">
        <f t="shared" ref="F11:Q14" si="0">E11</f>
        <v>28467.82</v>
      </c>
      <c r="G11" s="3">
        <f t="shared" si="0"/>
        <v>28467.82</v>
      </c>
      <c r="H11" s="3">
        <f t="shared" si="0"/>
        <v>28467.82</v>
      </c>
      <c r="I11" s="3">
        <f t="shared" si="0"/>
        <v>28467.82</v>
      </c>
      <c r="J11" s="3">
        <f t="shared" si="0"/>
        <v>28467.82</v>
      </c>
      <c r="K11" s="3">
        <f t="shared" si="0"/>
        <v>28467.82</v>
      </c>
      <c r="L11" s="3">
        <f t="shared" si="0"/>
        <v>28467.82</v>
      </c>
      <c r="M11" s="3">
        <f t="shared" si="0"/>
        <v>28467.82</v>
      </c>
      <c r="N11" s="3">
        <f t="shared" si="0"/>
        <v>28467.82</v>
      </c>
      <c r="O11" s="3">
        <f t="shared" si="0"/>
        <v>28467.82</v>
      </c>
      <c r="P11" s="3">
        <f t="shared" si="0"/>
        <v>28467.82</v>
      </c>
      <c r="Q11" s="3">
        <f t="shared" si="0"/>
        <v>28467.82</v>
      </c>
    </row>
    <row r="12" spans="1:17" x14ac:dyDescent="0.25">
      <c r="A12" t="s">
        <v>108</v>
      </c>
      <c r="C12" s="3">
        <v>8403.18</v>
      </c>
      <c r="D12">
        <f>$B7/10+C12</f>
        <v>9432.14</v>
      </c>
      <c r="E12" s="3">
        <f>B7</f>
        <v>10289.6</v>
      </c>
      <c r="F12" s="3">
        <f>E12</f>
        <v>10289.6</v>
      </c>
      <c r="G12" s="3">
        <f t="shared" si="0"/>
        <v>10289.6</v>
      </c>
      <c r="H12" s="3">
        <f t="shared" si="0"/>
        <v>10289.6</v>
      </c>
      <c r="I12" s="3">
        <f t="shared" si="0"/>
        <v>10289.6</v>
      </c>
      <c r="J12" s="3">
        <f>I12</f>
        <v>10289.6</v>
      </c>
      <c r="K12" s="3">
        <f t="shared" si="0"/>
        <v>10289.6</v>
      </c>
      <c r="L12" s="3">
        <f t="shared" si="0"/>
        <v>10289.6</v>
      </c>
      <c r="M12" s="3">
        <f t="shared" si="0"/>
        <v>10289.6</v>
      </c>
      <c r="N12" s="3">
        <f t="shared" si="0"/>
        <v>10289.6</v>
      </c>
      <c r="O12" s="3">
        <f t="shared" si="0"/>
        <v>10289.6</v>
      </c>
      <c r="P12" s="3">
        <f t="shared" si="0"/>
        <v>10289.6</v>
      </c>
      <c r="Q12" s="3">
        <f t="shared" si="0"/>
        <v>10289.6</v>
      </c>
    </row>
    <row r="13" spans="1:17" x14ac:dyDescent="0.25">
      <c r="A13" t="s">
        <v>110</v>
      </c>
      <c r="C13" s="3">
        <v>3506.51</v>
      </c>
      <c r="D13">
        <f>$B8/10+C13</f>
        <v>4007.4410000000003</v>
      </c>
      <c r="E13">
        <f>$B8/10+D13</f>
        <v>4508.3720000000003</v>
      </c>
      <c r="F13">
        <f>$B8/10+E13</f>
        <v>5009.3029999999999</v>
      </c>
      <c r="G13">
        <f>F13</f>
        <v>5009.3029999999999</v>
      </c>
      <c r="H13">
        <f t="shared" si="0"/>
        <v>5009.3029999999999</v>
      </c>
      <c r="I13">
        <f t="shared" si="0"/>
        <v>5009.3029999999999</v>
      </c>
      <c r="J13">
        <f t="shared" si="0"/>
        <v>5009.3029999999999</v>
      </c>
      <c r="K13">
        <f t="shared" si="0"/>
        <v>5009.3029999999999</v>
      </c>
      <c r="L13">
        <f t="shared" si="0"/>
        <v>5009.3029999999999</v>
      </c>
      <c r="M13">
        <f t="shared" si="0"/>
        <v>5009.3029999999999</v>
      </c>
      <c r="N13">
        <f t="shared" si="0"/>
        <v>5009.3029999999999</v>
      </c>
      <c r="O13">
        <f t="shared" si="0"/>
        <v>5009.3029999999999</v>
      </c>
      <c r="P13">
        <f t="shared" si="0"/>
        <v>5009.3029999999999</v>
      </c>
      <c r="Q13">
        <f t="shared" si="0"/>
        <v>5009.3029999999999</v>
      </c>
    </row>
    <row r="14" spans="1:17" x14ac:dyDescent="0.25">
      <c r="A14" t="s">
        <v>109</v>
      </c>
      <c r="C14" s="3">
        <v>7960.38</v>
      </c>
      <c r="D14">
        <f>$B9/10+C14</f>
        <v>9287.1080000000002</v>
      </c>
      <c r="E14">
        <f>$B9/10+D14</f>
        <v>10613.835999999999</v>
      </c>
      <c r="F14">
        <f>$B9/10+E14</f>
        <v>11940.563999999998</v>
      </c>
      <c r="G14">
        <f>$B9/10+F14</f>
        <v>13267.291999999998</v>
      </c>
      <c r="H14">
        <f>G14</f>
        <v>13267.291999999998</v>
      </c>
      <c r="I14">
        <f t="shared" si="0"/>
        <v>13267.291999999998</v>
      </c>
      <c r="J14">
        <f t="shared" si="0"/>
        <v>13267.291999999998</v>
      </c>
      <c r="K14">
        <f t="shared" si="0"/>
        <v>13267.291999999998</v>
      </c>
      <c r="L14">
        <f t="shared" si="0"/>
        <v>13267.291999999998</v>
      </c>
      <c r="M14">
        <f t="shared" si="0"/>
        <v>13267.291999999998</v>
      </c>
      <c r="N14">
        <f t="shared" si="0"/>
        <v>13267.291999999998</v>
      </c>
      <c r="O14">
        <f t="shared" si="0"/>
        <v>13267.291999999998</v>
      </c>
      <c r="P14">
        <f t="shared" si="0"/>
        <v>13267.291999999998</v>
      </c>
      <c r="Q14">
        <f t="shared" si="0"/>
        <v>13267.291999999998</v>
      </c>
    </row>
    <row r="17" spans="1:17" x14ac:dyDescent="0.25">
      <c r="A17" t="s">
        <v>111</v>
      </c>
      <c r="B17" s="5">
        <v>330000</v>
      </c>
    </row>
    <row r="18" spans="1:17" x14ac:dyDescent="0.25">
      <c r="A18" t="s">
        <v>112</v>
      </c>
      <c r="B18" s="5">
        <v>400000</v>
      </c>
    </row>
    <row r="19" spans="1:17" x14ac:dyDescent="0.25">
      <c r="A19" t="s">
        <v>113</v>
      </c>
      <c r="D19" s="4">
        <f>$B17/12/2</f>
        <v>13750</v>
      </c>
      <c r="E19" s="4">
        <f>$B17/12+D19</f>
        <v>41250</v>
      </c>
      <c r="F19" s="4">
        <f t="shared" ref="F19:P20" si="1">$B17/12+E19</f>
        <v>68750</v>
      </c>
      <c r="G19" s="4">
        <f t="shared" si="1"/>
        <v>96250</v>
      </c>
      <c r="H19" s="4">
        <f t="shared" si="1"/>
        <v>123750</v>
      </c>
      <c r="I19" s="4">
        <f t="shared" si="1"/>
        <v>151250</v>
      </c>
      <c r="J19" s="4">
        <f t="shared" si="1"/>
        <v>178750</v>
      </c>
      <c r="K19" s="4">
        <f t="shared" si="1"/>
        <v>206250</v>
      </c>
      <c r="L19" s="4">
        <f t="shared" si="1"/>
        <v>233750</v>
      </c>
      <c r="M19" s="4">
        <f t="shared" si="1"/>
        <v>261250</v>
      </c>
      <c r="N19" s="4">
        <f t="shared" si="1"/>
        <v>288750</v>
      </c>
      <c r="O19" s="4">
        <f t="shared" si="1"/>
        <v>316250</v>
      </c>
      <c r="P19" s="4">
        <f>$B17/12/2+O19</f>
        <v>330000</v>
      </c>
      <c r="Q19" s="4">
        <f>P19</f>
        <v>330000</v>
      </c>
    </row>
    <row r="20" spans="1:17" x14ac:dyDescent="0.25">
      <c r="A20" t="s">
        <v>114</v>
      </c>
      <c r="E20" s="4">
        <f>$B18/12/2</f>
        <v>16666.666666666668</v>
      </c>
      <c r="F20" s="4">
        <f>$B18/12+E20</f>
        <v>50000</v>
      </c>
      <c r="G20" s="4">
        <f t="shared" si="1"/>
        <v>83333.333333333343</v>
      </c>
      <c r="H20" s="4">
        <f t="shared" si="1"/>
        <v>116666.66666666669</v>
      </c>
      <c r="I20" s="4">
        <f t="shared" si="1"/>
        <v>150000.00000000003</v>
      </c>
      <c r="J20" s="4">
        <f t="shared" si="1"/>
        <v>183333.33333333337</v>
      </c>
      <c r="K20" s="4">
        <f t="shared" si="1"/>
        <v>216666.66666666672</v>
      </c>
      <c r="L20" s="4">
        <f t="shared" si="1"/>
        <v>250000.00000000006</v>
      </c>
      <c r="M20" s="4">
        <f t="shared" si="1"/>
        <v>283333.33333333337</v>
      </c>
      <c r="N20" s="4">
        <f t="shared" si="1"/>
        <v>316666.66666666669</v>
      </c>
      <c r="O20" s="4">
        <f t="shared" si="1"/>
        <v>350000</v>
      </c>
      <c r="P20" s="4">
        <f t="shared" si="1"/>
        <v>383333.33333333331</v>
      </c>
      <c r="Q20" s="4">
        <f>$B18/12/2+P20</f>
        <v>400000</v>
      </c>
    </row>
    <row r="22" spans="1:17" s="1" customFormat="1" x14ac:dyDescent="0.25">
      <c r="A22" s="1" t="s">
        <v>74</v>
      </c>
      <c r="D22" s="6">
        <f>SUM(D5:D20)-SUM(C5:C20)</f>
        <v>24284.775999999998</v>
      </c>
      <c r="E22" s="6">
        <f t="shared" ref="E22:Q22" si="2">SUM(E5:E20)-SUM(D5:D20)</f>
        <v>52177.452666666679</v>
      </c>
      <c r="F22" s="6">
        <f t="shared" si="2"/>
        <v>67986.659333333315</v>
      </c>
      <c r="G22" s="6">
        <f t="shared" si="2"/>
        <v>67485.728333333391</v>
      </c>
      <c r="H22" s="6">
        <f t="shared" si="2"/>
        <v>66159.00033333333</v>
      </c>
      <c r="I22" s="6">
        <f t="shared" si="2"/>
        <v>66159.00033333333</v>
      </c>
      <c r="J22" s="6">
        <f t="shared" si="2"/>
        <v>60833.333333333372</v>
      </c>
      <c r="K22" s="6">
        <f t="shared" si="2"/>
        <v>60833.333333333372</v>
      </c>
      <c r="L22" s="6">
        <f t="shared" si="2"/>
        <v>60833.333333333372</v>
      </c>
      <c r="M22" s="6">
        <f t="shared" si="2"/>
        <v>60833.333333333256</v>
      </c>
      <c r="N22" s="6">
        <f t="shared" si="2"/>
        <v>60833.333333333256</v>
      </c>
      <c r="O22" s="6">
        <f t="shared" si="2"/>
        <v>60833.333333333372</v>
      </c>
      <c r="P22" s="6">
        <f t="shared" si="2"/>
        <v>47083.333333333372</v>
      </c>
      <c r="Q22" s="6">
        <f t="shared" si="2"/>
        <v>16666.666666666628</v>
      </c>
    </row>
    <row r="23" spans="1:17" x14ac:dyDescent="0.25">
      <c r="A23" s="1" t="s">
        <v>75</v>
      </c>
      <c r="D23" s="4">
        <f>ROUND(D22/100,0)*100</f>
        <v>24300</v>
      </c>
      <c r="E23" s="4">
        <f t="shared" ref="E23:Q23" si="3">ROUND(E22/100,0)*100</f>
        <v>52200</v>
      </c>
      <c r="F23" s="4">
        <f t="shared" si="3"/>
        <v>68000</v>
      </c>
      <c r="G23" s="4">
        <f t="shared" si="3"/>
        <v>67500</v>
      </c>
      <c r="H23" s="4">
        <f t="shared" si="3"/>
        <v>66200</v>
      </c>
      <c r="I23" s="4">
        <f t="shared" si="3"/>
        <v>66200</v>
      </c>
      <c r="J23" s="4">
        <f t="shared" si="3"/>
        <v>60800</v>
      </c>
      <c r="K23" s="4">
        <f t="shared" si="3"/>
        <v>60800</v>
      </c>
      <c r="L23" s="4">
        <f t="shared" si="3"/>
        <v>60800</v>
      </c>
      <c r="M23" s="4">
        <f t="shared" si="3"/>
        <v>60800</v>
      </c>
      <c r="N23" s="4">
        <f t="shared" si="3"/>
        <v>60800</v>
      </c>
      <c r="O23" s="4">
        <f t="shared" si="3"/>
        <v>60800</v>
      </c>
      <c r="P23" s="4">
        <f t="shared" si="3"/>
        <v>47100</v>
      </c>
      <c r="Q23" s="4">
        <f t="shared" si="3"/>
        <v>16700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6"/>
  <sheetViews>
    <sheetView tabSelected="1" workbookViewId="0">
      <selection activeCell="A8" sqref="A8"/>
    </sheetView>
  </sheetViews>
  <sheetFormatPr baseColWidth="10" defaultColWidth="11.42578125" defaultRowHeight="15" outlineLevelCol="1" x14ac:dyDescent="0.25"/>
  <cols>
    <col min="1" max="1" width="42.28515625" style="8" customWidth="1"/>
    <col min="2" max="4" width="13.85546875" style="8" hidden="1" customWidth="1" outlineLevel="1"/>
    <col min="5" max="5" width="15.140625" style="8" customWidth="1" collapsed="1"/>
    <col min="6" max="6" width="15.140625" style="8" customWidth="1"/>
    <col min="7" max="7" width="9.85546875" style="7" customWidth="1"/>
    <col min="8" max="8" width="15.140625" style="8" customWidth="1"/>
    <col min="9" max="9" width="8.85546875" style="7" customWidth="1"/>
    <col min="10" max="10" width="15.140625" style="8" customWidth="1"/>
    <col min="11" max="11" width="1.7109375" style="7" customWidth="1"/>
    <col min="12" max="12" width="15.140625" style="8" customWidth="1"/>
    <col min="13" max="13" width="1.7109375" style="7" customWidth="1"/>
    <col min="14" max="14" width="15.140625" style="8" customWidth="1"/>
    <col min="15" max="15" width="1.7109375" style="7" customWidth="1"/>
    <col min="16" max="16" width="15.140625" style="8" customWidth="1"/>
    <col min="17" max="17" width="1.7109375" style="7" customWidth="1"/>
    <col min="18" max="18" width="15.140625" style="8" customWidth="1"/>
    <col min="19" max="19" width="1.7109375" style="7" customWidth="1"/>
    <col min="20" max="20" width="15.140625" style="8" customWidth="1"/>
    <col min="21" max="21" width="1.7109375" style="7" customWidth="1"/>
    <col min="22" max="22" width="15.140625" style="8" customWidth="1"/>
    <col min="23" max="23" width="1.7109375" style="7" customWidth="1"/>
    <col min="24" max="24" width="15.140625" style="8" customWidth="1"/>
    <col min="25" max="25" width="1.7109375" style="7" customWidth="1"/>
    <col min="26" max="26" width="15.140625" style="8" customWidth="1"/>
    <col min="27" max="27" width="1.7109375" style="7" customWidth="1"/>
    <col min="28" max="28" width="15.140625" style="8" customWidth="1"/>
    <col min="29" max="29" width="1.7109375" style="7" customWidth="1"/>
    <col min="30" max="30" width="15.140625" style="8" customWidth="1"/>
    <col min="31" max="31" width="1.7109375" style="7" customWidth="1"/>
    <col min="32" max="33" width="15.140625" style="8" customWidth="1"/>
    <col min="34" max="16384" width="11.42578125" style="8"/>
  </cols>
  <sheetData>
    <row r="1" spans="1:33" ht="13.5" x14ac:dyDescent="0.25">
      <c r="A1" s="35" t="s">
        <v>115</v>
      </c>
      <c r="B1" s="7"/>
      <c r="C1" s="7"/>
      <c r="D1" s="7"/>
      <c r="E1" s="7"/>
      <c r="F1" s="7"/>
      <c r="H1" s="7"/>
      <c r="J1" s="7"/>
      <c r="L1" s="7"/>
      <c r="N1" s="7"/>
      <c r="P1" s="7"/>
      <c r="R1" s="7"/>
      <c r="T1" s="7"/>
      <c r="V1" s="7"/>
      <c r="X1" s="7"/>
      <c r="Z1" s="7"/>
      <c r="AB1" s="7"/>
      <c r="AD1" s="7"/>
      <c r="AF1" s="7"/>
      <c r="AG1" s="7"/>
    </row>
    <row r="2" spans="1:33" ht="13.5" hidden="1" x14ac:dyDescent="0.25">
      <c r="A2" s="36"/>
      <c r="B2" s="7"/>
      <c r="C2" s="7"/>
      <c r="D2" s="7"/>
      <c r="E2" s="7" t="s">
        <v>0</v>
      </c>
      <c r="F2" s="7"/>
      <c r="H2" s="7"/>
      <c r="J2" s="7"/>
      <c r="L2" s="7"/>
      <c r="N2" s="7"/>
      <c r="P2" s="7"/>
      <c r="R2" s="7"/>
      <c r="T2" s="7"/>
      <c r="V2" s="7"/>
      <c r="X2" s="7"/>
      <c r="Z2" s="7"/>
      <c r="AB2" s="7"/>
      <c r="AD2" s="7"/>
      <c r="AF2" s="7"/>
      <c r="AG2" s="7"/>
    </row>
    <row r="3" spans="1:33" ht="13.5" hidden="1" x14ac:dyDescent="0.25">
      <c r="A3" s="36" t="s">
        <v>1</v>
      </c>
      <c r="B3" s="7"/>
      <c r="C3" s="7"/>
      <c r="D3" s="7"/>
      <c r="E3" s="7" t="s">
        <v>0</v>
      </c>
      <c r="F3" s="7"/>
      <c r="H3" s="7"/>
      <c r="J3" s="7"/>
      <c r="L3" s="7"/>
      <c r="N3" s="7"/>
      <c r="P3" s="7"/>
      <c r="R3" s="7"/>
      <c r="T3" s="7"/>
      <c r="V3" s="7"/>
      <c r="X3" s="7"/>
      <c r="Z3" s="7"/>
      <c r="AB3" s="7"/>
      <c r="AD3" s="7"/>
      <c r="AF3" s="7"/>
      <c r="AG3" s="7"/>
    </row>
    <row r="4" spans="1:33" ht="13.5" x14ac:dyDescent="0.25">
      <c r="A4" s="36" t="s">
        <v>116</v>
      </c>
      <c r="B4" s="7"/>
      <c r="C4" s="7"/>
      <c r="D4" s="7"/>
      <c r="E4" s="7"/>
      <c r="F4" s="7" t="s">
        <v>76</v>
      </c>
      <c r="H4" s="7"/>
      <c r="J4" s="9">
        <f>2/74</f>
        <v>2.7027027027027029E-2</v>
      </c>
      <c r="L4" s="9">
        <v>0</v>
      </c>
      <c r="N4" s="9">
        <v>0</v>
      </c>
      <c r="P4" s="9">
        <v>0.01</v>
      </c>
      <c r="R4" s="9">
        <v>0</v>
      </c>
      <c r="T4" s="9">
        <v>0</v>
      </c>
      <c r="V4" s="9">
        <v>0</v>
      </c>
      <c r="X4" s="9">
        <v>0</v>
      </c>
      <c r="Z4" s="9">
        <v>0</v>
      </c>
      <c r="AB4" s="9">
        <v>0</v>
      </c>
      <c r="AD4" s="9">
        <v>0</v>
      </c>
      <c r="AF4" s="9">
        <v>0</v>
      </c>
      <c r="AG4" s="7"/>
    </row>
    <row r="5" spans="1:33" ht="14.25" thickBot="1" x14ac:dyDescent="0.3">
      <c r="A5" s="37" t="s">
        <v>117</v>
      </c>
      <c r="B5" s="7"/>
      <c r="C5" s="7"/>
      <c r="D5" s="7"/>
      <c r="E5" s="7"/>
      <c r="F5" s="7" t="s">
        <v>77</v>
      </c>
      <c r="H5" s="7"/>
      <c r="J5" s="9">
        <f>0.3/5.6</f>
        <v>5.3571428571428575E-2</v>
      </c>
      <c r="L5" s="9">
        <v>0</v>
      </c>
      <c r="N5" s="9">
        <v>0</v>
      </c>
      <c r="P5" s="9">
        <v>0.02</v>
      </c>
      <c r="R5" s="9">
        <v>0</v>
      </c>
      <c r="T5" s="9">
        <v>0</v>
      </c>
      <c r="V5" s="9">
        <v>0</v>
      </c>
      <c r="X5" s="9">
        <v>0</v>
      </c>
      <c r="Z5" s="9">
        <v>0</v>
      </c>
      <c r="AB5" s="9">
        <v>0</v>
      </c>
      <c r="AD5" s="9">
        <v>0</v>
      </c>
      <c r="AF5" s="9">
        <v>0</v>
      </c>
      <c r="AG5" s="7"/>
    </row>
    <row r="6" spans="1:33" ht="13.5" x14ac:dyDescent="0.25">
      <c r="A6" s="7"/>
      <c r="B6" s="7"/>
      <c r="C6" s="7"/>
      <c r="D6" s="7"/>
      <c r="E6" s="7"/>
      <c r="F6" s="7" t="s">
        <v>78</v>
      </c>
      <c r="H6" s="7"/>
      <c r="J6" s="9"/>
      <c r="L6" s="9"/>
      <c r="N6" s="9"/>
      <c r="P6" s="9"/>
      <c r="R6" s="9"/>
      <c r="T6" s="9"/>
      <c r="V6" s="9"/>
      <c r="X6" s="9"/>
      <c r="Z6" s="9"/>
      <c r="AB6" s="9"/>
      <c r="AD6" s="9"/>
      <c r="AF6" s="9"/>
      <c r="AG6" s="7"/>
    </row>
    <row r="7" spans="1:33" ht="13.5" x14ac:dyDescent="0.25">
      <c r="A7" s="7"/>
      <c r="B7" s="7"/>
      <c r="C7" s="7"/>
      <c r="D7" s="7"/>
      <c r="E7" s="7"/>
      <c r="F7" s="7" t="s">
        <v>79</v>
      </c>
      <c r="H7" s="7"/>
      <c r="J7" s="7"/>
      <c r="L7" s="7"/>
      <c r="N7" s="7"/>
      <c r="P7" s="7"/>
      <c r="R7" s="7"/>
      <c r="T7" s="7"/>
      <c r="V7" s="7"/>
      <c r="X7" s="7"/>
      <c r="Z7" s="7"/>
      <c r="AB7" s="7"/>
      <c r="AD7" s="7"/>
      <c r="AF7" s="7"/>
      <c r="AG7" s="7"/>
    </row>
    <row r="8" spans="1:33" ht="13.5" x14ac:dyDescent="0.25">
      <c r="A8" s="7"/>
      <c r="B8" s="7"/>
      <c r="C8" s="7"/>
      <c r="D8" s="7"/>
      <c r="E8" s="7"/>
      <c r="F8" s="10" t="s">
        <v>80</v>
      </c>
      <c r="G8" s="11"/>
      <c r="H8" s="12">
        <f>(H11-F11)/F11</f>
        <v>5.0445103857566766E-2</v>
      </c>
      <c r="J8" s="12">
        <v>7.4999999999999997E-3</v>
      </c>
      <c r="L8" s="12">
        <v>0</v>
      </c>
      <c r="N8" s="12">
        <v>0</v>
      </c>
      <c r="P8" s="12">
        <v>0</v>
      </c>
      <c r="R8" s="12">
        <v>0</v>
      </c>
      <c r="T8" s="12">
        <v>0</v>
      </c>
      <c r="V8" s="12">
        <v>0</v>
      </c>
      <c r="X8" s="12">
        <v>0</v>
      </c>
      <c r="Z8" s="12">
        <v>0</v>
      </c>
      <c r="AB8" s="12">
        <v>0</v>
      </c>
      <c r="AD8" s="12">
        <v>0</v>
      </c>
      <c r="AF8" s="12">
        <v>0</v>
      </c>
      <c r="AG8" s="12"/>
    </row>
    <row r="9" spans="1:33" ht="13.5" x14ac:dyDescent="0.25">
      <c r="A9" s="7"/>
      <c r="B9" s="7"/>
      <c r="C9" s="7"/>
      <c r="D9" s="7"/>
      <c r="E9" s="7"/>
      <c r="F9" s="7"/>
      <c r="G9" s="11"/>
      <c r="H9" s="12"/>
      <c r="J9" s="12"/>
      <c r="L9" s="12"/>
      <c r="N9" s="12"/>
      <c r="P9" s="12"/>
      <c r="R9" s="12"/>
      <c r="T9" s="12"/>
      <c r="V9" s="12"/>
      <c r="X9" s="12"/>
      <c r="Z9" s="12"/>
      <c r="AB9" s="12"/>
      <c r="AD9" s="12"/>
      <c r="AF9" s="12"/>
      <c r="AG9" s="12"/>
    </row>
    <row r="10" spans="1:33" ht="13.5" x14ac:dyDescent="0.25">
      <c r="A10" s="13" t="s">
        <v>2</v>
      </c>
      <c r="B10" s="13"/>
      <c r="C10" s="13"/>
      <c r="D10" s="13"/>
      <c r="E10" s="13">
        <v>330</v>
      </c>
      <c r="F10" s="13">
        <v>339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3.5" x14ac:dyDescent="0.25">
      <c r="A11" s="13" t="s">
        <v>3</v>
      </c>
      <c r="B11" s="13"/>
      <c r="C11" s="13"/>
      <c r="D11" s="13"/>
      <c r="E11" s="13">
        <v>329</v>
      </c>
      <c r="F11" s="13">
        <v>337</v>
      </c>
      <c r="G11" s="13"/>
      <c r="H11" s="13">
        <v>354</v>
      </c>
      <c r="I11" s="13"/>
      <c r="J11" s="13">
        <f>ROUND(H11*(1+J8),0)</f>
        <v>357</v>
      </c>
      <c r="K11" s="13"/>
      <c r="L11" s="13">
        <f>ROUND(J11*(1+L8),0)</f>
        <v>357</v>
      </c>
      <c r="M11" s="13"/>
      <c r="N11" s="13">
        <f>ROUND(L11*(1+N8),0)</f>
        <v>357</v>
      </c>
      <c r="O11" s="13"/>
      <c r="P11" s="13">
        <f>ROUND(N11*(1+P8),0)</f>
        <v>357</v>
      </c>
      <c r="Q11" s="13"/>
      <c r="R11" s="13">
        <f>ROUND(P11*(1+R8),0)</f>
        <v>357</v>
      </c>
      <c r="S11" s="13"/>
      <c r="T11" s="13">
        <f>ROUND(R11*(1+T8),0)</f>
        <v>357</v>
      </c>
      <c r="U11" s="13"/>
      <c r="V11" s="13">
        <f>ROUND(T11*(1+V8),0)</f>
        <v>357</v>
      </c>
      <c r="W11" s="13"/>
      <c r="X11" s="13">
        <f>ROUND(V11*(1+X8),0)</f>
        <v>357</v>
      </c>
      <c r="Y11" s="13"/>
      <c r="Z11" s="13">
        <f>ROUND(X11*(1+Z8),0)</f>
        <v>357</v>
      </c>
      <c r="AA11" s="13"/>
      <c r="AB11" s="13">
        <f>ROUND(Z11*(1+AB8),0)</f>
        <v>357</v>
      </c>
      <c r="AC11" s="13"/>
      <c r="AD11" s="13">
        <f>ROUND(AB11*(1+AD8),0)</f>
        <v>357</v>
      </c>
      <c r="AE11" s="13"/>
      <c r="AF11" s="13">
        <f>ROUND(AD11*(1+AF8),0)</f>
        <v>357</v>
      </c>
      <c r="AG11" s="13"/>
    </row>
    <row r="12" spans="1:33" ht="13.5" x14ac:dyDescent="0.25">
      <c r="A12" s="7"/>
      <c r="B12" s="7"/>
      <c r="C12" s="7"/>
      <c r="D12" s="7"/>
      <c r="E12" s="7"/>
      <c r="F12" s="7"/>
      <c r="H12" s="7"/>
      <c r="J12" s="7"/>
      <c r="L12" s="7"/>
      <c r="N12" s="7"/>
      <c r="P12" s="7"/>
      <c r="R12" s="7"/>
      <c r="T12" s="7"/>
      <c r="V12" s="7"/>
      <c r="X12" s="7"/>
      <c r="Z12" s="7"/>
      <c r="AB12" s="7"/>
      <c r="AD12" s="7"/>
      <c r="AF12" s="7"/>
      <c r="AG12" s="7"/>
    </row>
    <row r="13" spans="1:33" ht="13.5" x14ac:dyDescent="0.25">
      <c r="A13" s="7"/>
      <c r="B13" s="7"/>
      <c r="C13" s="7"/>
      <c r="D13" s="14" t="s">
        <v>81</v>
      </c>
      <c r="E13" s="15" t="s">
        <v>82</v>
      </c>
      <c r="F13" s="15" t="s">
        <v>82</v>
      </c>
      <c r="H13" s="16" t="s">
        <v>83</v>
      </c>
      <c r="J13" s="16" t="s">
        <v>84</v>
      </c>
      <c r="L13" s="16" t="s">
        <v>85</v>
      </c>
      <c r="N13" s="16" t="s">
        <v>86</v>
      </c>
      <c r="P13" s="16" t="s">
        <v>87</v>
      </c>
      <c r="R13" s="16" t="s">
        <v>88</v>
      </c>
      <c r="T13" s="16" t="s">
        <v>89</v>
      </c>
      <c r="V13" s="16" t="s">
        <v>90</v>
      </c>
      <c r="X13" s="16" t="s">
        <v>91</v>
      </c>
      <c r="Z13" s="16" t="s">
        <v>92</v>
      </c>
      <c r="AB13" s="16" t="s">
        <v>93</v>
      </c>
      <c r="AD13" s="16" t="s">
        <v>94</v>
      </c>
      <c r="AF13" s="16" t="s">
        <v>95</v>
      </c>
      <c r="AG13" s="16"/>
    </row>
    <row r="14" spans="1:33" ht="13.5" x14ac:dyDescent="0.25">
      <c r="A14" s="7"/>
      <c r="B14" s="17">
        <v>41882</v>
      </c>
      <c r="C14" s="17">
        <v>42247</v>
      </c>
      <c r="D14" s="17">
        <v>42613</v>
      </c>
      <c r="E14" s="18">
        <v>42978</v>
      </c>
      <c r="F14" s="18">
        <v>43343</v>
      </c>
      <c r="H14" s="19">
        <v>43708</v>
      </c>
      <c r="J14" s="19">
        <v>44074</v>
      </c>
      <c r="L14" s="19">
        <f>J14+365</f>
        <v>44439</v>
      </c>
      <c r="N14" s="19">
        <f>L14+365</f>
        <v>44804</v>
      </c>
      <c r="P14" s="19">
        <f>N14+365</f>
        <v>45169</v>
      </c>
      <c r="R14" s="19">
        <f>P14+366</f>
        <v>45535</v>
      </c>
      <c r="T14" s="19">
        <f>R14+365</f>
        <v>45900</v>
      </c>
      <c r="V14" s="19">
        <f>T14+365</f>
        <v>46265</v>
      </c>
      <c r="X14" s="19">
        <f>V14+365</f>
        <v>46630</v>
      </c>
      <c r="Z14" s="19">
        <f>X14+366</f>
        <v>46996</v>
      </c>
      <c r="AB14" s="19">
        <f>Z14+365</f>
        <v>47361</v>
      </c>
      <c r="AD14" s="19">
        <f>AB14+365</f>
        <v>47726</v>
      </c>
      <c r="AF14" s="19">
        <f>AD14+365</f>
        <v>48091</v>
      </c>
      <c r="AG14" s="19"/>
    </row>
    <row r="15" spans="1:33" ht="13.5" x14ac:dyDescent="0.25">
      <c r="A15" s="20" t="s">
        <v>4</v>
      </c>
      <c r="B15" s="21" t="e">
        <f>SUM(B16:B22)</f>
        <v>#REF!</v>
      </c>
      <c r="C15" s="21" t="e">
        <f>SUM(C16:C22)</f>
        <v>#REF!</v>
      </c>
      <c r="D15" s="21" t="e">
        <f>SUM(D16:D22)</f>
        <v>#REF!</v>
      </c>
      <c r="E15" s="21">
        <f>SUM(E16:E22)</f>
        <v>478000</v>
      </c>
      <c r="F15" s="21">
        <f>SUM(F16:F22)</f>
        <v>509367</v>
      </c>
      <c r="H15" s="21">
        <f>SUM(H16:H22)</f>
        <v>531300</v>
      </c>
      <c r="J15" s="21">
        <f>SUM(J16:J22)</f>
        <v>540700</v>
      </c>
      <c r="L15" s="21">
        <f>SUM(L16:L22)</f>
        <v>540700</v>
      </c>
      <c r="N15" s="21">
        <f>SUM(N16:N22)</f>
        <v>540700</v>
      </c>
      <c r="P15" s="21">
        <f>SUM(P16:P22)</f>
        <v>543400</v>
      </c>
      <c r="R15" s="21">
        <f>SUM(R16:R22)</f>
        <v>543400</v>
      </c>
      <c r="T15" s="21">
        <f>SUM(T16:T22)</f>
        <v>543400</v>
      </c>
      <c r="V15" s="21">
        <f>SUM(V16:V22)</f>
        <v>543400</v>
      </c>
      <c r="X15" s="21">
        <f>SUM(X16:X22)</f>
        <v>543400</v>
      </c>
      <c r="Z15" s="21">
        <f>SUM(Z16:Z22)</f>
        <v>543400</v>
      </c>
      <c r="AB15" s="21">
        <f>SUM(AB16:AB22)</f>
        <v>543400</v>
      </c>
      <c r="AD15" s="21">
        <f>SUM(AD16:AD22)</f>
        <v>543400</v>
      </c>
      <c r="AF15" s="21">
        <f>SUM(AF16:AF22)</f>
        <v>543400</v>
      </c>
      <c r="AG15" s="21"/>
    </row>
    <row r="16" spans="1:33" ht="13.5" x14ac:dyDescent="0.25">
      <c r="A16" s="7" t="s">
        <v>5</v>
      </c>
      <c r="B16" s="22" t="e">
        <f>SUMIF(#REF!,$A16,#REF!)</f>
        <v>#REF!</v>
      </c>
      <c r="C16" s="22" t="e">
        <f>SUMIF(#REF!,$A16,#REF!)</f>
        <v>#REF!</v>
      </c>
      <c r="D16" s="22" t="e">
        <f>SUMIF(#REF!,$A16,#REF!)</f>
        <v>#REF!</v>
      </c>
      <c r="E16" s="22">
        <v>241000</v>
      </c>
      <c r="F16" s="22">
        <v>248000</v>
      </c>
      <c r="H16" s="23">
        <f>ROUND((F16*H11/F11)/100,0)*100</f>
        <v>260500</v>
      </c>
      <c r="J16" s="24">
        <f>ROUND((H16*J11/H11*(1+J4))/100,0)*100</f>
        <v>269800</v>
      </c>
      <c r="L16" s="24">
        <f>ROUND((J16*L11/J11*(1+L4))/100,0)*100</f>
        <v>269800</v>
      </c>
      <c r="N16" s="24">
        <f>ROUND((L16*N11/L11*(1+N4))/100,0)*100</f>
        <v>269800</v>
      </c>
      <c r="P16" s="24">
        <f>ROUND((N16*P11/N11*(1+P4))/100,0)*100</f>
        <v>272500</v>
      </c>
      <c r="R16" s="24">
        <f>ROUND((P16*R11/P11*(1+R4))/100,0)*100</f>
        <v>272500</v>
      </c>
      <c r="T16" s="24">
        <f>ROUND((R16*T11/R11*(1+T4))/100,0)*100</f>
        <v>272500</v>
      </c>
      <c r="V16" s="24">
        <f>ROUND((T16*V11/T11*(1+V4))/100,0)*100</f>
        <v>272500</v>
      </c>
      <c r="X16" s="24">
        <f>ROUND((V16*X11/V11*(1+X4))/100,0)*100</f>
        <v>272500</v>
      </c>
      <c r="Z16" s="24">
        <f>ROUND((X16*Z11/X11*(1+Z4))/100,0)*100</f>
        <v>272500</v>
      </c>
      <c r="AB16" s="24">
        <f>ROUND((Z16*AB11/Z11*(1+AB4))/100,0)*100</f>
        <v>272500</v>
      </c>
      <c r="AD16" s="24">
        <f>ROUND((AB16*AD11/AB11*(1+AD4))/100,0)*100</f>
        <v>272500</v>
      </c>
      <c r="AF16" s="24">
        <f>ROUND((AD16*AF11/AD11*(1+AF4))/100,0)*100</f>
        <v>272500</v>
      </c>
      <c r="AG16" s="23"/>
    </row>
    <row r="17" spans="1:33" ht="13.5" x14ac:dyDescent="0.25">
      <c r="A17" s="7" t="s">
        <v>6</v>
      </c>
      <c r="B17" s="22" t="e">
        <f>SUMIF(#REF!,$A17,#REF!)</f>
        <v>#REF!</v>
      </c>
      <c r="C17" s="22" t="e">
        <f>SUMIF(#REF!,A17,#REF!)</f>
        <v>#REF!</v>
      </c>
      <c r="D17" s="22" t="e">
        <f>SUMIF(#REF!,$A17,#REF!)</f>
        <v>#REF!</v>
      </c>
      <c r="E17" s="22">
        <v>5000</v>
      </c>
      <c r="F17" s="22">
        <v>15000</v>
      </c>
      <c r="H17" s="23">
        <f>ROUND((F17*H11/F11)/100,0)*100</f>
        <v>15800</v>
      </c>
      <c r="J17" s="23">
        <f>ROUND((H17*J11/H11)/100,0)*100</f>
        <v>15900</v>
      </c>
      <c r="L17" s="23">
        <f>ROUND((J17*L11/J11)/100,0)*100</f>
        <v>15900</v>
      </c>
      <c r="N17" s="23">
        <f>ROUND((L17*N11/L11)/100,0)*100</f>
        <v>15900</v>
      </c>
      <c r="P17" s="23">
        <f>ROUND((N17*P11/N11)/100,0)*100</f>
        <v>15900</v>
      </c>
      <c r="R17" s="23">
        <f>ROUND((P17*R11/P11)/100,0)*100</f>
        <v>15900</v>
      </c>
      <c r="T17" s="23">
        <f>ROUND((R17*T11/R11)/100,0)*100</f>
        <v>15900</v>
      </c>
      <c r="V17" s="23">
        <f>ROUND((T17*V11/T11)/100,0)*100</f>
        <v>15900</v>
      </c>
      <c r="X17" s="23">
        <f>ROUND((V17*X11/V11)/100,0)*100</f>
        <v>15900</v>
      </c>
      <c r="Z17" s="23">
        <f>ROUND((X17*Z11/X11)/100,0)*100</f>
        <v>15900</v>
      </c>
      <c r="AB17" s="23">
        <f>ROUND((Z17*AB11/Z11)/100,0)*100</f>
        <v>15900</v>
      </c>
      <c r="AD17" s="23">
        <f>ROUND((AB17*AD11/AB11)/100,0)*100</f>
        <v>15900</v>
      </c>
      <c r="AF17" s="23">
        <f>ROUND((AD17*AF11/AD11)/100,0)*100</f>
        <v>15900</v>
      </c>
      <c r="AG17" s="23"/>
    </row>
    <row r="18" spans="1:33" ht="13.5" x14ac:dyDescent="0.25">
      <c r="A18" s="7" t="s">
        <v>7</v>
      </c>
      <c r="B18" s="22" t="e">
        <f>SUMIF(#REF!,$A18,#REF!)</f>
        <v>#REF!</v>
      </c>
      <c r="C18" s="22" t="e">
        <f>SUMIF(#REF!,A18,#REF!)</f>
        <v>#REF!</v>
      </c>
      <c r="D18" s="22" t="e">
        <f>SUMIF(#REF!,$A18,#REF!)</f>
        <v>#REF!</v>
      </c>
      <c r="E18" s="22">
        <v>0</v>
      </c>
      <c r="F18" s="22">
        <v>0</v>
      </c>
      <c r="H18" s="23">
        <v>0</v>
      </c>
      <c r="J18" s="23">
        <v>0</v>
      </c>
      <c r="L18" s="23">
        <v>0</v>
      </c>
      <c r="N18" s="23">
        <v>0</v>
      </c>
      <c r="P18" s="23">
        <v>0</v>
      </c>
      <c r="R18" s="23">
        <v>0</v>
      </c>
      <c r="T18" s="23">
        <v>0</v>
      </c>
      <c r="V18" s="23">
        <v>0</v>
      </c>
      <c r="X18" s="23">
        <v>0</v>
      </c>
      <c r="Z18" s="23">
        <v>0</v>
      </c>
      <c r="AB18" s="23">
        <v>0</v>
      </c>
      <c r="AD18" s="23">
        <v>0</v>
      </c>
      <c r="AF18" s="23">
        <v>0</v>
      </c>
      <c r="AG18" s="23"/>
    </row>
    <row r="19" spans="1:33" ht="13.5" x14ac:dyDescent="0.25">
      <c r="A19" s="7" t="s">
        <v>8</v>
      </c>
      <c r="B19" s="22" t="e">
        <f>SUMIF(#REF!,$A19,#REF!)</f>
        <v>#REF!</v>
      </c>
      <c r="C19" s="22" t="e">
        <f>SUMIF(#REF!,A19,#REF!)</f>
        <v>#REF!</v>
      </c>
      <c r="D19" s="22" t="e">
        <f>SUMIF(#REF!,$A19,#REF!)</f>
        <v>#REF!</v>
      </c>
      <c r="E19" s="22">
        <v>6500</v>
      </c>
      <c r="F19" s="22">
        <v>6560</v>
      </c>
      <c r="H19" s="23">
        <v>7000</v>
      </c>
      <c r="J19" s="23">
        <v>7000</v>
      </c>
      <c r="L19" s="23">
        <v>7000</v>
      </c>
      <c r="N19" s="23">
        <v>7000</v>
      </c>
      <c r="P19" s="23">
        <v>7000</v>
      </c>
      <c r="R19" s="23">
        <v>7000</v>
      </c>
      <c r="T19" s="23">
        <v>7000</v>
      </c>
      <c r="V19" s="23">
        <v>7000</v>
      </c>
      <c r="X19" s="23">
        <v>7000</v>
      </c>
      <c r="Z19" s="23">
        <v>7000</v>
      </c>
      <c r="AB19" s="23">
        <v>7000</v>
      </c>
      <c r="AD19" s="23">
        <v>7000</v>
      </c>
      <c r="AF19" s="23">
        <v>7000</v>
      </c>
      <c r="AG19" s="23"/>
    </row>
    <row r="20" spans="1:33" ht="13.5" x14ac:dyDescent="0.25">
      <c r="A20" s="7" t="s">
        <v>9</v>
      </c>
      <c r="B20" s="22" t="e">
        <f>SUMIF(#REF!,$A20,#REF!)</f>
        <v>#REF!</v>
      </c>
      <c r="C20" s="22" t="e">
        <f>SUMIF(#REF!,A20,#REF!)</f>
        <v>#REF!</v>
      </c>
      <c r="D20" s="22" t="e">
        <f>SUMIF(#REF!,$A20,#REF!)</f>
        <v>#REF!</v>
      </c>
      <c r="E20" s="22">
        <v>36000</v>
      </c>
      <c r="F20" s="22">
        <v>49000</v>
      </c>
      <c r="H20" s="23">
        <v>51000</v>
      </c>
      <c r="J20" s="23">
        <v>51000</v>
      </c>
      <c r="L20" s="23">
        <v>51000</v>
      </c>
      <c r="N20" s="23">
        <v>51000</v>
      </c>
      <c r="P20" s="23">
        <v>51000</v>
      </c>
      <c r="R20" s="23">
        <v>51000</v>
      </c>
      <c r="T20" s="23">
        <v>51000</v>
      </c>
      <c r="V20" s="23">
        <v>51000</v>
      </c>
      <c r="X20" s="23">
        <v>51000</v>
      </c>
      <c r="Z20" s="23">
        <v>51000</v>
      </c>
      <c r="AB20" s="23">
        <v>51000</v>
      </c>
      <c r="AD20" s="23">
        <v>51000</v>
      </c>
      <c r="AF20" s="23">
        <v>51000</v>
      </c>
      <c r="AG20" s="23"/>
    </row>
    <row r="21" spans="1:33" ht="13.5" x14ac:dyDescent="0.25">
      <c r="A21" s="7" t="s">
        <v>10</v>
      </c>
      <c r="B21" s="22" t="e">
        <f>SUMIF(#REF!,$A21,#REF!)-SUMIF(#REF!,$A21,#REF!)</f>
        <v>#REF!</v>
      </c>
      <c r="C21" s="22" t="e">
        <f>SUMIF(#REF!,A21,#REF!)</f>
        <v>#REF!</v>
      </c>
      <c r="D21" s="22" t="e">
        <f>SUMIF(#REF!,$A21,#REF!)</f>
        <v>#REF!</v>
      </c>
      <c r="E21" s="22">
        <v>188000</v>
      </c>
      <c r="F21" s="22">
        <v>190307</v>
      </c>
      <c r="H21" s="23">
        <v>197000</v>
      </c>
      <c r="J21" s="23">
        <v>197000</v>
      </c>
      <c r="L21" s="23">
        <v>197000</v>
      </c>
      <c r="N21" s="23">
        <v>197000</v>
      </c>
      <c r="P21" s="23">
        <v>197000</v>
      </c>
      <c r="R21" s="23">
        <v>197000</v>
      </c>
      <c r="T21" s="23">
        <v>197000</v>
      </c>
      <c r="V21" s="23">
        <v>197000</v>
      </c>
      <c r="X21" s="23">
        <v>197000</v>
      </c>
      <c r="Z21" s="23">
        <v>197000</v>
      </c>
      <c r="AB21" s="23">
        <v>197000</v>
      </c>
      <c r="AD21" s="23">
        <v>197000</v>
      </c>
      <c r="AF21" s="23">
        <v>197000</v>
      </c>
      <c r="AG21" s="23"/>
    </row>
    <row r="22" spans="1:33" ht="13.5" x14ac:dyDescent="0.25">
      <c r="A22" s="7" t="s">
        <v>11</v>
      </c>
      <c r="B22" s="22" t="e">
        <f>SUMIF(#REF!,$A22,#REF!)</f>
        <v>#REF!</v>
      </c>
      <c r="C22" s="22" t="e">
        <f>SUMIF(#REF!,A22,#REF!)</f>
        <v>#REF!</v>
      </c>
      <c r="D22" s="22" t="e">
        <f>SUMIF(#REF!,$A22,#REF!)</f>
        <v>#REF!</v>
      </c>
      <c r="E22" s="22">
        <v>1500</v>
      </c>
      <c r="F22" s="22">
        <v>500</v>
      </c>
      <c r="H22" s="23">
        <v>0</v>
      </c>
      <c r="J22" s="23">
        <v>0</v>
      </c>
      <c r="L22" s="23">
        <v>0</v>
      </c>
      <c r="N22" s="23">
        <v>0</v>
      </c>
      <c r="P22" s="23">
        <v>0</v>
      </c>
      <c r="R22" s="23">
        <v>0</v>
      </c>
      <c r="T22" s="23">
        <v>0</v>
      </c>
      <c r="V22" s="23">
        <v>0</v>
      </c>
      <c r="X22" s="23">
        <v>0</v>
      </c>
      <c r="Z22" s="23">
        <v>0</v>
      </c>
      <c r="AB22" s="23">
        <v>0</v>
      </c>
      <c r="AD22" s="23">
        <v>0</v>
      </c>
      <c r="AF22" s="23">
        <v>0</v>
      </c>
      <c r="AG22" s="23"/>
    </row>
    <row r="23" spans="1:33" ht="13.5" x14ac:dyDescent="0.25">
      <c r="A23" s="7"/>
      <c r="B23" s="22"/>
      <c r="C23" s="22"/>
      <c r="D23" s="22"/>
      <c r="E23" s="22"/>
      <c r="F23" s="22"/>
      <c r="H23" s="7"/>
      <c r="J23" s="7"/>
      <c r="L23" s="7"/>
      <c r="N23" s="7"/>
      <c r="P23" s="7"/>
      <c r="R23" s="7"/>
      <c r="T23" s="7"/>
      <c r="V23" s="7"/>
      <c r="X23" s="7"/>
      <c r="Z23" s="7"/>
      <c r="AB23" s="7"/>
      <c r="AD23" s="7"/>
      <c r="AF23" s="7"/>
      <c r="AG23" s="7"/>
    </row>
    <row r="24" spans="1:33" ht="13.5" x14ac:dyDescent="0.25">
      <c r="A24" s="25"/>
      <c r="B24" s="22"/>
      <c r="C24" s="22"/>
      <c r="D24" s="22"/>
      <c r="E24" s="22"/>
      <c r="F24" s="22"/>
      <c r="H24" s="7"/>
      <c r="J24" s="7"/>
      <c r="L24" s="7"/>
      <c r="N24" s="7"/>
      <c r="P24" s="7"/>
      <c r="R24" s="7"/>
      <c r="T24" s="7"/>
      <c r="V24" s="7"/>
      <c r="X24" s="7"/>
      <c r="Z24" s="7"/>
      <c r="AB24" s="7"/>
      <c r="AD24" s="7"/>
      <c r="AF24" s="7"/>
      <c r="AG24" s="7"/>
    </row>
    <row r="25" spans="1:33" ht="13.5" x14ac:dyDescent="0.25">
      <c r="A25" s="20" t="s">
        <v>12</v>
      </c>
      <c r="B25" s="21" t="e">
        <f>SUM(B26:B28)</f>
        <v>#REF!</v>
      </c>
      <c r="C25" s="21" t="e">
        <f>SUM(C26:C28)</f>
        <v>#REF!</v>
      </c>
      <c r="D25" s="21" t="e">
        <f>SUM(D26:D28)</f>
        <v>#REF!</v>
      </c>
      <c r="E25" s="21">
        <f>SUM(E26:E28)</f>
        <v>37000</v>
      </c>
      <c r="F25" s="21">
        <f>SUM(F26:F28)</f>
        <v>35000</v>
      </c>
      <c r="H25" s="21">
        <f>SUM(H26:H28)</f>
        <v>31000</v>
      </c>
      <c r="J25" s="21">
        <f>SUM(J26:J28)</f>
        <v>41875</v>
      </c>
      <c r="L25" s="21">
        <f>SUM(L26:L28)</f>
        <v>41875</v>
      </c>
      <c r="N25" s="21">
        <f>SUM(N26:N28)</f>
        <v>41875</v>
      </c>
      <c r="P25" s="21">
        <f>SUM(P26:P28)</f>
        <v>46152.5</v>
      </c>
      <c r="R25" s="21">
        <f>SUM(R26:R28)</f>
        <v>46152.5</v>
      </c>
      <c r="T25" s="21">
        <f>SUM(T26:T28)</f>
        <v>46152.5</v>
      </c>
      <c r="V25" s="21">
        <f>SUM(V26:V28)</f>
        <v>46152.5</v>
      </c>
      <c r="X25" s="21">
        <f>SUM(X26:X28)</f>
        <v>46152.5</v>
      </c>
      <c r="Z25" s="21">
        <f>SUM(Z26:Z28)</f>
        <v>46152.5</v>
      </c>
      <c r="AB25" s="21">
        <f>SUM(AB26:AB28)</f>
        <v>46152.5</v>
      </c>
      <c r="AD25" s="21">
        <f>SUM(AD26:AD28)</f>
        <v>46152.5</v>
      </c>
      <c r="AF25" s="21">
        <f>SUM(AF26:AF28)</f>
        <v>46152.5</v>
      </c>
      <c r="AG25" s="21"/>
    </row>
    <row r="26" spans="1:33" ht="13.5" x14ac:dyDescent="0.25">
      <c r="A26" s="26"/>
      <c r="B26" s="22"/>
      <c r="C26" s="22"/>
      <c r="D26" s="22"/>
      <c r="E26" s="22"/>
      <c r="F26" s="22"/>
    </row>
    <row r="27" spans="1:33" ht="13.5" x14ac:dyDescent="0.25">
      <c r="A27" s="7" t="s">
        <v>13</v>
      </c>
      <c r="B27" s="22" t="e">
        <f>SUMIF(#REF!,$A27,#REF!)</f>
        <v>#REF!</v>
      </c>
      <c r="C27" s="22" t="e">
        <f>SUMIF(#REF!,A27,#REF!)</f>
        <v>#REF!</v>
      </c>
      <c r="D27" s="22" t="e">
        <f>SUMIF(#REF!,$A27,#REF!)</f>
        <v>#REF!</v>
      </c>
      <c r="E27" s="22">
        <v>187000</v>
      </c>
      <c r="F27" s="22">
        <v>195000</v>
      </c>
      <c r="H27" s="23">
        <v>203000</v>
      </c>
      <c r="J27" s="23">
        <f>203000*(1+J5)</f>
        <v>213875</v>
      </c>
      <c r="L27" s="23">
        <f>J27*(1+L5)</f>
        <v>213875</v>
      </c>
      <c r="N27" s="23">
        <f>L27*(1+N5)</f>
        <v>213875</v>
      </c>
      <c r="P27" s="24">
        <f>N27*(1+P5)</f>
        <v>218152.5</v>
      </c>
      <c r="R27" s="24">
        <f>P27*(1+R5)</f>
        <v>218152.5</v>
      </c>
      <c r="T27" s="24">
        <f>R27*(1+T5)</f>
        <v>218152.5</v>
      </c>
      <c r="V27" s="24">
        <f>T27*(1+V5)</f>
        <v>218152.5</v>
      </c>
      <c r="X27" s="24">
        <f>V27*(1+X5)</f>
        <v>218152.5</v>
      </c>
      <c r="Z27" s="24">
        <f>X27*(1+Z5)</f>
        <v>218152.5</v>
      </c>
      <c r="AB27" s="24">
        <f>Z27*(1+AB5)</f>
        <v>218152.5</v>
      </c>
      <c r="AD27" s="24">
        <f>AB27*(1+AD5)</f>
        <v>218152.5</v>
      </c>
      <c r="AF27" s="24">
        <f>AD27*(1+AF5)</f>
        <v>218152.5</v>
      </c>
      <c r="AG27" s="23"/>
    </row>
    <row r="28" spans="1:33" ht="13.5" x14ac:dyDescent="0.25">
      <c r="A28" s="7" t="s">
        <v>14</v>
      </c>
      <c r="B28" s="22" t="e">
        <f>-SUMIF(#REF!,$A28,#REF!)</f>
        <v>#REF!</v>
      </c>
      <c r="C28" s="22" t="e">
        <f>-SUMIF(#REF!,A28,#REF!)</f>
        <v>#REF!</v>
      </c>
      <c r="D28" s="22" t="e">
        <f>-SUMIF(#REF!,$A28,#REF!)</f>
        <v>#REF!</v>
      </c>
      <c r="E28" s="22">
        <v>-150000</v>
      </c>
      <c r="F28" s="22">
        <v>-160000</v>
      </c>
      <c r="H28" s="23">
        <f>-169000-3000</f>
        <v>-172000</v>
      </c>
      <c r="J28" s="23">
        <f>-169000-3000</f>
        <v>-172000</v>
      </c>
      <c r="L28" s="23">
        <f>-169000-3000</f>
        <v>-172000</v>
      </c>
      <c r="N28" s="23">
        <f>-169000-3000</f>
        <v>-172000</v>
      </c>
      <c r="P28" s="23">
        <f>-169000-3000</f>
        <v>-172000</v>
      </c>
      <c r="R28" s="23">
        <f>-169000-3000</f>
        <v>-172000</v>
      </c>
      <c r="T28" s="23">
        <f>-169000-3000</f>
        <v>-172000</v>
      </c>
      <c r="V28" s="23">
        <f>-169000-3000</f>
        <v>-172000</v>
      </c>
      <c r="X28" s="23">
        <f>-169000-3000</f>
        <v>-172000</v>
      </c>
      <c r="Z28" s="23">
        <f>-169000-3000</f>
        <v>-172000</v>
      </c>
      <c r="AB28" s="23">
        <f>-169000-3000</f>
        <v>-172000</v>
      </c>
      <c r="AD28" s="23">
        <f>-169000-3000</f>
        <v>-172000</v>
      </c>
      <c r="AF28" s="23">
        <f>-169000-3000</f>
        <v>-172000</v>
      </c>
      <c r="AG28" s="23"/>
    </row>
    <row r="29" spans="1:33" ht="13.5" x14ac:dyDescent="0.25">
      <c r="A29" s="25"/>
      <c r="B29" s="22"/>
      <c r="C29" s="22"/>
      <c r="D29" s="22"/>
      <c r="E29" s="22"/>
      <c r="F29" s="22"/>
    </row>
    <row r="30" spans="1:33" ht="13.5" x14ac:dyDescent="0.25">
      <c r="A30" s="20" t="s">
        <v>15</v>
      </c>
      <c r="B30" s="21" t="e">
        <f>B32+B38+B44+B48+B55+B67+B71</f>
        <v>#REF!</v>
      </c>
      <c r="C30" s="21" t="e">
        <f>C32+C38+C44+C48+C55+C67+C71</f>
        <v>#REF!</v>
      </c>
      <c r="D30" s="21" t="e">
        <f>D32+D38+D44+D48+D55+D67+D71</f>
        <v>#REF!</v>
      </c>
      <c r="E30" s="21">
        <f>E32+E38+E44+E48+E55+E67+E71</f>
        <v>-481090</v>
      </c>
      <c r="F30" s="21">
        <f>F32+F38+F44+F48+F55+F67+F71</f>
        <v>-477340</v>
      </c>
      <c r="H30" s="21">
        <f>H32+H38+H44+H48+H55+H67+H71</f>
        <v>-545390</v>
      </c>
      <c r="J30" s="21">
        <f>J32+J38+J44+J48+J55+J67+J71</f>
        <v>-563290</v>
      </c>
      <c r="L30" s="21">
        <f>L32+L38+L44+L48+L55+L67+L71</f>
        <v>-579090</v>
      </c>
      <c r="N30" s="21">
        <f>N32+N38+N44+N48+N55+N67+N71</f>
        <v>-578590</v>
      </c>
      <c r="P30" s="21">
        <f>P32+P38+P44+P48+P55+P67+P71</f>
        <v>-577290</v>
      </c>
      <c r="R30" s="21">
        <f>R32+R38+R44+R48+R55+R67+R71</f>
        <v>-577290</v>
      </c>
      <c r="T30" s="21">
        <f>T32+T38+T44+T48+T55+T67+T71</f>
        <v>-571890</v>
      </c>
      <c r="V30" s="21">
        <f>V32+V38+V44+V48+V55+V67+V71</f>
        <v>-571890</v>
      </c>
      <c r="X30" s="21">
        <f>X32+X38+X44+X48+X55+X67+X71</f>
        <v>-571890</v>
      </c>
      <c r="Z30" s="21">
        <f>Z32+Z38+Z44+Z48+Z55+Z67+Z71</f>
        <v>-571890</v>
      </c>
      <c r="AB30" s="21">
        <f>AB32+AB38+AB44+AB48+AB55+AB67+AB71</f>
        <v>-571890</v>
      </c>
      <c r="AD30" s="21">
        <f>AD32+AD38+AD44+AD48+AD55+AD67+AD71</f>
        <v>-571890</v>
      </c>
      <c r="AF30" s="21">
        <f>AF32+AF38+AF44+AF48+AF55+AF67+AF71</f>
        <v>-558190</v>
      </c>
      <c r="AG30" s="21"/>
    </row>
    <row r="31" spans="1:33" ht="13.5" x14ac:dyDescent="0.25">
      <c r="A31" s="27"/>
      <c r="B31" s="22"/>
      <c r="C31" s="22"/>
      <c r="D31" s="22"/>
      <c r="E31" s="22"/>
      <c r="F31" s="22"/>
      <c r="H31" s="7"/>
      <c r="J31" s="7"/>
      <c r="L31" s="7"/>
      <c r="N31" s="7"/>
      <c r="P31" s="7"/>
      <c r="R31" s="7"/>
      <c r="T31" s="7"/>
      <c r="V31" s="7"/>
      <c r="X31" s="7"/>
      <c r="Z31" s="7"/>
      <c r="AB31" s="7"/>
      <c r="AD31" s="7"/>
      <c r="AF31" s="7"/>
      <c r="AG31" s="7"/>
    </row>
    <row r="32" spans="1:33" ht="13.5" x14ac:dyDescent="0.25">
      <c r="A32" s="28" t="s">
        <v>16</v>
      </c>
      <c r="B32" s="29" t="e">
        <f>SUM(B33:B36)</f>
        <v>#REF!</v>
      </c>
      <c r="C32" s="29" t="e">
        <f>SUM(C33:C36)</f>
        <v>#REF!</v>
      </c>
      <c r="D32" s="29" t="e">
        <f>SUM(D33:D36)</f>
        <v>#REF!</v>
      </c>
      <c r="E32" s="29">
        <f>SUM(E33:E36)</f>
        <v>-31400</v>
      </c>
      <c r="F32" s="29">
        <f>SUM(F33:F36)</f>
        <v>-30740</v>
      </c>
      <c r="H32" s="29">
        <f>SUM(H33:H36)</f>
        <v>-32500</v>
      </c>
      <c r="J32" s="29">
        <f>SUM(J33:J36)</f>
        <v>-32500</v>
      </c>
      <c r="L32" s="29">
        <f>SUM(L33:L36)</f>
        <v>-32500</v>
      </c>
      <c r="N32" s="29">
        <f>SUM(N33:N36)</f>
        <v>-32500</v>
      </c>
      <c r="P32" s="29">
        <f>SUM(P33:P36)</f>
        <v>-32500</v>
      </c>
      <c r="R32" s="29">
        <f>SUM(R33:R36)</f>
        <v>-32500</v>
      </c>
      <c r="T32" s="29">
        <f>SUM(T33:T36)</f>
        <v>-32500</v>
      </c>
      <c r="V32" s="29">
        <f>SUM(V33:V36)</f>
        <v>-32500</v>
      </c>
      <c r="X32" s="29">
        <f>SUM(X33:X36)</f>
        <v>-32500</v>
      </c>
      <c r="Z32" s="29">
        <f>SUM(Z33:Z36)</f>
        <v>-32500</v>
      </c>
      <c r="AB32" s="29">
        <f>SUM(AB33:AB36)</f>
        <v>-32500</v>
      </c>
      <c r="AD32" s="29">
        <f>SUM(AD33:AD36)</f>
        <v>-32500</v>
      </c>
      <c r="AF32" s="29">
        <f>SUM(AF33:AF36)</f>
        <v>-32500</v>
      </c>
      <c r="AG32" s="29"/>
    </row>
    <row r="33" spans="1:33" ht="13.5" x14ac:dyDescent="0.25">
      <c r="A33" s="7" t="s">
        <v>97</v>
      </c>
      <c r="B33" s="22" t="e">
        <f>-SUMIF(#REF!,$A33,#REF!)</f>
        <v>#REF!</v>
      </c>
      <c r="C33" s="22" t="e">
        <f>-SUMIF(#REF!,A33,#REF!)</f>
        <v>#REF!</v>
      </c>
      <c r="D33" s="22" t="e">
        <f>-SUMIF(#REF!,$A33,#REF!)</f>
        <v>#REF!</v>
      </c>
      <c r="E33" s="22">
        <v>-17000</v>
      </c>
      <c r="F33" s="22">
        <v>-16500</v>
      </c>
      <c r="H33" s="23">
        <v>-17000</v>
      </c>
      <c r="J33" s="23">
        <v>-17000</v>
      </c>
      <c r="L33" s="23">
        <v>-17000</v>
      </c>
      <c r="N33" s="23">
        <v>-17000</v>
      </c>
      <c r="P33" s="23">
        <v>-17000</v>
      </c>
      <c r="R33" s="23">
        <v>-17000</v>
      </c>
      <c r="T33" s="23">
        <v>-17000</v>
      </c>
      <c r="V33" s="23">
        <v>-17000</v>
      </c>
      <c r="X33" s="23">
        <v>-17000</v>
      </c>
      <c r="Z33" s="23">
        <v>-17000</v>
      </c>
      <c r="AB33" s="23">
        <v>-17000</v>
      </c>
      <c r="AD33" s="23">
        <v>-17000</v>
      </c>
      <c r="AF33" s="23">
        <v>-17000</v>
      </c>
      <c r="AG33" s="23"/>
    </row>
    <row r="34" spans="1:33" ht="13.5" x14ac:dyDescent="0.25">
      <c r="A34" s="7" t="s">
        <v>17</v>
      </c>
      <c r="B34" s="22" t="e">
        <f>-SUMIF(#REF!,$A34,#REF!)</f>
        <v>#REF!</v>
      </c>
      <c r="C34" s="22" t="e">
        <f>-SUMIF(#REF!,A34,#REF!)</f>
        <v>#REF!</v>
      </c>
      <c r="D34" s="22" t="e">
        <f>-SUMIF(#REF!,$A34,#REF!)</f>
        <v>#REF!</v>
      </c>
      <c r="E34" s="22">
        <v>-2500</v>
      </c>
      <c r="F34" s="22">
        <v>-2600</v>
      </c>
      <c r="H34" s="23">
        <v>-3000</v>
      </c>
      <c r="J34" s="23">
        <v>-3000</v>
      </c>
      <c r="L34" s="23">
        <v>-3000</v>
      </c>
      <c r="N34" s="23">
        <v>-3000</v>
      </c>
      <c r="P34" s="23">
        <v>-3000</v>
      </c>
      <c r="R34" s="23">
        <v>-3000</v>
      </c>
      <c r="T34" s="23">
        <v>-3000</v>
      </c>
      <c r="V34" s="23">
        <v>-3000</v>
      </c>
      <c r="X34" s="23">
        <v>-3000</v>
      </c>
      <c r="Z34" s="23">
        <v>-3000</v>
      </c>
      <c r="AB34" s="23">
        <v>-3000</v>
      </c>
      <c r="AD34" s="23">
        <v>-3000</v>
      </c>
      <c r="AF34" s="23">
        <v>-3000</v>
      </c>
      <c r="AG34" s="23"/>
    </row>
    <row r="35" spans="1:33" ht="13.5" x14ac:dyDescent="0.25">
      <c r="A35" s="7" t="s">
        <v>18</v>
      </c>
      <c r="B35" s="22" t="e">
        <f>-SUMIF(#REF!,$A35,#REF!)</f>
        <v>#REF!</v>
      </c>
      <c r="C35" s="22" t="e">
        <f>-SUMIF(#REF!,A35,#REF!)</f>
        <v>#REF!</v>
      </c>
      <c r="D35" s="22" t="e">
        <f>-SUMIF(#REF!,$A35,#REF!)</f>
        <v>#REF!</v>
      </c>
      <c r="E35" s="22">
        <v>-6200</v>
      </c>
      <c r="F35" s="22">
        <v>-9340</v>
      </c>
      <c r="H35" s="23">
        <v>-7500</v>
      </c>
      <c r="J35" s="23">
        <v>-7500</v>
      </c>
      <c r="L35" s="23">
        <v>-7500</v>
      </c>
      <c r="N35" s="23">
        <v>-7500</v>
      </c>
      <c r="P35" s="23">
        <v>-7500</v>
      </c>
      <c r="R35" s="23">
        <v>-7500</v>
      </c>
      <c r="T35" s="23">
        <v>-7500</v>
      </c>
      <c r="V35" s="23">
        <v>-7500</v>
      </c>
      <c r="X35" s="23">
        <v>-7500</v>
      </c>
      <c r="Z35" s="23">
        <v>-7500</v>
      </c>
      <c r="AB35" s="23">
        <v>-7500</v>
      </c>
      <c r="AD35" s="23">
        <v>-7500</v>
      </c>
      <c r="AF35" s="23">
        <v>-7500</v>
      </c>
      <c r="AG35" s="23"/>
    </row>
    <row r="36" spans="1:33" ht="13.5" x14ac:dyDescent="0.25">
      <c r="A36" s="7" t="s">
        <v>19</v>
      </c>
      <c r="B36" s="22" t="e">
        <f>-SUMIF(#REF!,$A36,#REF!)</f>
        <v>#REF!</v>
      </c>
      <c r="C36" s="22" t="e">
        <f>-SUMIF(#REF!,A36,#REF!)</f>
        <v>#REF!</v>
      </c>
      <c r="D36" s="22" t="e">
        <f>-SUMIF(#REF!,$A36,#REF!)</f>
        <v>#REF!</v>
      </c>
      <c r="E36" s="22">
        <v>-5700</v>
      </c>
      <c r="F36" s="22">
        <v>-2300</v>
      </c>
      <c r="H36" s="23">
        <v>-5000</v>
      </c>
      <c r="J36" s="23">
        <v>-5000</v>
      </c>
      <c r="L36" s="23">
        <v>-5000</v>
      </c>
      <c r="N36" s="23">
        <v>-5000</v>
      </c>
      <c r="P36" s="23">
        <v>-5000</v>
      </c>
      <c r="R36" s="23">
        <v>-5000</v>
      </c>
      <c r="T36" s="23">
        <v>-5000</v>
      </c>
      <c r="V36" s="23">
        <v>-5000</v>
      </c>
      <c r="X36" s="23">
        <v>-5000</v>
      </c>
      <c r="Z36" s="23">
        <v>-5000</v>
      </c>
      <c r="AB36" s="23">
        <v>-5000</v>
      </c>
      <c r="AD36" s="23">
        <v>-5000</v>
      </c>
      <c r="AF36" s="23">
        <v>-5000</v>
      </c>
      <c r="AG36" s="23"/>
    </row>
    <row r="37" spans="1:33" ht="13.5" x14ac:dyDescent="0.25">
      <c r="A37" s="30"/>
      <c r="B37" s="22"/>
      <c r="C37" s="22"/>
      <c r="D37" s="22"/>
      <c r="E37" s="22"/>
      <c r="F37" s="22"/>
      <c r="H37" s="7"/>
      <c r="J37" s="7"/>
      <c r="L37" s="7"/>
      <c r="N37" s="7"/>
      <c r="P37" s="7"/>
      <c r="R37" s="7"/>
      <c r="T37" s="7"/>
      <c r="V37" s="7"/>
      <c r="X37" s="7"/>
      <c r="Z37" s="7"/>
      <c r="AB37" s="7"/>
      <c r="AD37" s="7"/>
      <c r="AF37" s="7"/>
      <c r="AG37" s="7"/>
    </row>
    <row r="38" spans="1:33" ht="13.5" x14ac:dyDescent="0.25">
      <c r="A38" s="28" t="s">
        <v>20</v>
      </c>
      <c r="B38" s="29" t="e">
        <f>SUM(B39:B42)</f>
        <v>#REF!</v>
      </c>
      <c r="C38" s="29" t="e">
        <f>SUM(C39:C42)</f>
        <v>#REF!</v>
      </c>
      <c r="D38" s="29" t="e">
        <f>SUM(D39:D42)</f>
        <v>#REF!</v>
      </c>
      <c r="E38" s="29">
        <f>SUM(E39:E42)</f>
        <v>-34375</v>
      </c>
      <c r="F38" s="29">
        <f>SUM(F39:F42)</f>
        <v>-50600</v>
      </c>
      <c r="H38" s="29">
        <f>SUM(H39:H42)</f>
        <v>-55000</v>
      </c>
      <c r="J38" s="29">
        <f>SUM(J39:J42)</f>
        <v>-55000</v>
      </c>
      <c r="L38" s="29">
        <f>SUM(L39:L42)</f>
        <v>-55000</v>
      </c>
      <c r="N38" s="29">
        <f>SUM(N39:N42)</f>
        <v>-55000</v>
      </c>
      <c r="P38" s="29">
        <f>SUM(P39:P42)</f>
        <v>-55000</v>
      </c>
      <c r="R38" s="29">
        <f>SUM(R39:R42)</f>
        <v>-55000</v>
      </c>
      <c r="T38" s="29">
        <f>SUM(T39:T42)</f>
        <v>-55000</v>
      </c>
      <c r="V38" s="29">
        <f>SUM(V39:V42)</f>
        <v>-55000</v>
      </c>
      <c r="X38" s="29">
        <f>SUM(X39:X42)</f>
        <v>-55000</v>
      </c>
      <c r="Z38" s="29">
        <f>SUM(Z39:Z42)</f>
        <v>-55000</v>
      </c>
      <c r="AB38" s="29">
        <f>SUM(AB39:AB42)</f>
        <v>-55000</v>
      </c>
      <c r="AD38" s="29">
        <f>SUM(AD39:AD42)</f>
        <v>-55000</v>
      </c>
      <c r="AF38" s="29">
        <f>SUM(AF39:AF42)</f>
        <v>-55000</v>
      </c>
      <c r="AG38" s="29"/>
    </row>
    <row r="39" spans="1:33" ht="13.5" x14ac:dyDescent="0.25">
      <c r="A39" s="7" t="s">
        <v>21</v>
      </c>
      <c r="B39" s="22" t="e">
        <f>-SUMIF(#REF!,$A39,#REF!)</f>
        <v>#REF!</v>
      </c>
      <c r="C39" s="22" t="e">
        <f>-SUMIF(#REF!,A39,#REF!)</f>
        <v>#REF!</v>
      </c>
      <c r="D39" s="22" t="e">
        <f>-SUMIF(#REF!,$A39,#REF!)</f>
        <v>#REF!</v>
      </c>
      <c r="E39" s="22">
        <v>-25000</v>
      </c>
      <c r="F39" s="22">
        <v>-25600</v>
      </c>
      <c r="H39" s="23">
        <v>-26000</v>
      </c>
      <c r="J39" s="23">
        <v>-26000</v>
      </c>
      <c r="L39" s="23">
        <v>-26000</v>
      </c>
      <c r="N39" s="23">
        <v>-26000</v>
      </c>
      <c r="P39" s="23">
        <v>-26000</v>
      </c>
      <c r="R39" s="23">
        <v>-26000</v>
      </c>
      <c r="T39" s="23">
        <v>-26000</v>
      </c>
      <c r="V39" s="23">
        <v>-26000</v>
      </c>
      <c r="X39" s="23">
        <v>-26000</v>
      </c>
      <c r="Z39" s="23">
        <v>-26000</v>
      </c>
      <c r="AB39" s="23">
        <v>-26000</v>
      </c>
      <c r="AD39" s="23">
        <v>-26000</v>
      </c>
      <c r="AF39" s="23">
        <v>-26000</v>
      </c>
      <c r="AG39" s="23"/>
    </row>
    <row r="40" spans="1:33" ht="13.5" x14ac:dyDescent="0.25">
      <c r="A40" s="7" t="s">
        <v>22</v>
      </c>
      <c r="B40" s="22"/>
      <c r="C40" s="22"/>
      <c r="D40" s="22"/>
      <c r="E40" s="22">
        <v>0</v>
      </c>
      <c r="F40" s="22">
        <v>-13000</v>
      </c>
      <c r="H40" s="23">
        <v>-17000</v>
      </c>
      <c r="J40" s="23">
        <v>-17000</v>
      </c>
      <c r="L40" s="23">
        <v>-17000</v>
      </c>
      <c r="N40" s="23">
        <v>-17000</v>
      </c>
      <c r="P40" s="23">
        <v>-17000</v>
      </c>
      <c r="R40" s="23">
        <v>-17000</v>
      </c>
      <c r="T40" s="23">
        <v>-17000</v>
      </c>
      <c r="V40" s="23">
        <v>-17000</v>
      </c>
      <c r="X40" s="23">
        <v>-17000</v>
      </c>
      <c r="Z40" s="23">
        <v>-17000</v>
      </c>
      <c r="AB40" s="23">
        <v>-17000</v>
      </c>
      <c r="AD40" s="23">
        <v>-17000</v>
      </c>
      <c r="AF40" s="23">
        <v>-17000</v>
      </c>
      <c r="AG40" s="23"/>
    </row>
    <row r="41" spans="1:33" ht="13.5" customHeight="1" x14ac:dyDescent="0.25">
      <c r="A41" s="7" t="s">
        <v>23</v>
      </c>
      <c r="B41" s="22" t="e">
        <f>-SUMIF(#REF!,$A41,#REF!)</f>
        <v>#REF!</v>
      </c>
      <c r="C41" s="22" t="e">
        <f>-SUMIF(#REF!,A41,#REF!)</f>
        <v>#REF!</v>
      </c>
      <c r="D41" s="22" t="e">
        <f>-SUMIF(#REF!,$A41,#REF!)</f>
        <v>#REF!</v>
      </c>
      <c r="E41" s="22">
        <v>-1875</v>
      </c>
      <c r="F41" s="22">
        <v>-5600</v>
      </c>
      <c r="H41" s="23">
        <f>-5000</f>
        <v>-5000</v>
      </c>
      <c r="J41" s="23">
        <f>-5000</f>
        <v>-5000</v>
      </c>
      <c r="L41" s="23">
        <f>-5000</f>
        <v>-5000</v>
      </c>
      <c r="N41" s="23">
        <f>-5000</f>
        <v>-5000</v>
      </c>
      <c r="P41" s="23">
        <f>-5000</f>
        <v>-5000</v>
      </c>
      <c r="R41" s="23">
        <f>-5000</f>
        <v>-5000</v>
      </c>
      <c r="T41" s="23">
        <f>-5000</f>
        <v>-5000</v>
      </c>
      <c r="V41" s="23">
        <f>-5000</f>
        <v>-5000</v>
      </c>
      <c r="X41" s="23">
        <f>-5000</f>
        <v>-5000</v>
      </c>
      <c r="Z41" s="23">
        <f>-5000</f>
        <v>-5000</v>
      </c>
      <c r="AB41" s="23">
        <f>-5000</f>
        <v>-5000</v>
      </c>
      <c r="AD41" s="23">
        <f>-5000</f>
        <v>-5000</v>
      </c>
      <c r="AF41" s="23">
        <f>-5000</f>
        <v>-5000</v>
      </c>
      <c r="AG41" s="23"/>
    </row>
    <row r="42" spans="1:33" ht="13.5" customHeight="1" x14ac:dyDescent="0.25">
      <c r="A42" s="7" t="s">
        <v>24</v>
      </c>
      <c r="B42" s="22" t="e">
        <f>-SUMIF(#REF!,$A42,#REF!)</f>
        <v>#REF!</v>
      </c>
      <c r="C42" s="22" t="e">
        <f>-SUMIF(#REF!,A42,#REF!)</f>
        <v>#REF!</v>
      </c>
      <c r="D42" s="22" t="e">
        <f>-SUMIF(#REF!,$A42,#REF!)</f>
        <v>#REF!</v>
      </c>
      <c r="E42" s="22">
        <v>-7500</v>
      </c>
      <c r="F42" s="22">
        <v>-6400</v>
      </c>
      <c r="H42" s="23">
        <v>-7000</v>
      </c>
      <c r="J42" s="23">
        <v>-7000</v>
      </c>
      <c r="L42" s="23">
        <v>-7000</v>
      </c>
      <c r="N42" s="23">
        <v>-7000</v>
      </c>
      <c r="P42" s="23">
        <v>-7000</v>
      </c>
      <c r="R42" s="23">
        <v>-7000</v>
      </c>
      <c r="T42" s="23">
        <v>-7000</v>
      </c>
      <c r="V42" s="23">
        <v>-7000</v>
      </c>
      <c r="X42" s="23">
        <v>-7000</v>
      </c>
      <c r="Z42" s="23">
        <v>-7000</v>
      </c>
      <c r="AB42" s="23">
        <v>-7000</v>
      </c>
      <c r="AD42" s="23">
        <v>-7000</v>
      </c>
      <c r="AF42" s="23">
        <v>-7000</v>
      </c>
      <c r="AG42" s="23"/>
    </row>
    <row r="43" spans="1:33" ht="13.5" x14ac:dyDescent="0.25">
      <c r="A43" s="30"/>
      <c r="B43" s="22"/>
      <c r="C43" s="22"/>
      <c r="D43" s="22"/>
      <c r="E43" s="22"/>
      <c r="F43" s="22"/>
      <c r="H43" s="7"/>
      <c r="J43" s="7"/>
      <c r="L43" s="7"/>
      <c r="N43" s="7"/>
      <c r="P43" s="7"/>
      <c r="R43" s="7"/>
      <c r="T43" s="7"/>
      <c r="V43" s="7"/>
      <c r="X43" s="7"/>
      <c r="Z43" s="7"/>
      <c r="AB43" s="7"/>
      <c r="AD43" s="7"/>
      <c r="AF43" s="7"/>
      <c r="AG43" s="7"/>
    </row>
    <row r="44" spans="1:33" ht="13.5" x14ac:dyDescent="0.25">
      <c r="A44" s="28" t="s">
        <v>25</v>
      </c>
      <c r="B44" s="29" t="e">
        <f>B45+B46</f>
        <v>#REF!</v>
      </c>
      <c r="C44" s="29" t="e">
        <f>C45+C46</f>
        <v>#REF!</v>
      </c>
      <c r="D44" s="29" t="e">
        <f>D45+D46</f>
        <v>#REF!</v>
      </c>
      <c r="E44" s="29">
        <f>E45+E46</f>
        <v>-65000</v>
      </c>
      <c r="F44" s="29">
        <f>F45+F46</f>
        <v>-66000</v>
      </c>
      <c r="H44" s="29">
        <f>H45+H46</f>
        <v>-67200</v>
      </c>
      <c r="J44" s="29">
        <f>J45+J46</f>
        <v>-67200</v>
      </c>
      <c r="L44" s="29">
        <f>L45+L46</f>
        <v>-67200</v>
      </c>
      <c r="N44" s="29">
        <f>N45+N46</f>
        <v>-67200</v>
      </c>
      <c r="P44" s="29">
        <f>P45+P46</f>
        <v>-67200</v>
      </c>
      <c r="R44" s="29">
        <f>R45+R46</f>
        <v>-67200</v>
      </c>
      <c r="T44" s="29">
        <f>T45+T46</f>
        <v>-67200</v>
      </c>
      <c r="V44" s="29">
        <f>V45+V46</f>
        <v>-67200</v>
      </c>
      <c r="X44" s="29">
        <f>X45+X46</f>
        <v>-67200</v>
      </c>
      <c r="Z44" s="29">
        <f>Z45+Z46</f>
        <v>-67200</v>
      </c>
      <c r="AB44" s="29">
        <f>AB45+AB46</f>
        <v>-67200</v>
      </c>
      <c r="AD44" s="29">
        <f>AD45+AD46</f>
        <v>-67200</v>
      </c>
      <c r="AF44" s="29">
        <f>AF45+AF46</f>
        <v>-67200</v>
      </c>
      <c r="AG44" s="29"/>
    </row>
    <row r="45" spans="1:33" ht="13.5" x14ac:dyDescent="0.25">
      <c r="A45" s="7" t="s">
        <v>26</v>
      </c>
      <c r="B45" s="22" t="e">
        <f>-SUMIF(#REF!,$A45,#REF!)</f>
        <v>#REF!</v>
      </c>
      <c r="C45" s="22" t="e">
        <f>-SUMIF(#REF!,A45,#REF!)</f>
        <v>#REF!</v>
      </c>
      <c r="D45" s="22" t="e">
        <f>-SUMIF(#REF!,$A45,#REF!)</f>
        <v>#REF!</v>
      </c>
      <c r="E45" s="22">
        <v>-65000</v>
      </c>
      <c r="F45" s="22">
        <v>-66000</v>
      </c>
      <c r="H45" s="23">
        <v>-67500</v>
      </c>
      <c r="J45" s="23">
        <v>-67500</v>
      </c>
      <c r="L45" s="23">
        <v>-67500</v>
      </c>
      <c r="N45" s="23">
        <v>-67500</v>
      </c>
      <c r="P45" s="23">
        <v>-67500</v>
      </c>
      <c r="R45" s="23">
        <v>-67500</v>
      </c>
      <c r="T45" s="23">
        <v>-67500</v>
      </c>
      <c r="V45" s="23">
        <v>-67500</v>
      </c>
      <c r="X45" s="23">
        <v>-67500</v>
      </c>
      <c r="Z45" s="23">
        <v>-67500</v>
      </c>
      <c r="AB45" s="23">
        <v>-67500</v>
      </c>
      <c r="AD45" s="23">
        <v>-67500</v>
      </c>
      <c r="AF45" s="23">
        <v>-67500</v>
      </c>
      <c r="AG45" s="23"/>
    </row>
    <row r="46" spans="1:33" ht="13.5" x14ac:dyDescent="0.25">
      <c r="A46" s="7" t="s">
        <v>27</v>
      </c>
      <c r="B46" s="22" t="e">
        <f>SUMIF(#REF!,$A46,#REF!)</f>
        <v>#REF!</v>
      </c>
      <c r="C46" s="22" t="e">
        <f>SUMIF(#REF!,A46,#REF!)</f>
        <v>#REF!</v>
      </c>
      <c r="D46" s="22" t="e">
        <f>SUMIF(#REF!,$A46,#REF!)</f>
        <v>#REF!</v>
      </c>
      <c r="E46" s="22">
        <v>0</v>
      </c>
      <c r="F46" s="22">
        <v>0</v>
      </c>
      <c r="H46" s="23">
        <v>300</v>
      </c>
      <c r="J46" s="23">
        <v>300</v>
      </c>
      <c r="L46" s="23">
        <v>300</v>
      </c>
      <c r="N46" s="23">
        <v>300</v>
      </c>
      <c r="P46" s="23">
        <v>300</v>
      </c>
      <c r="R46" s="23">
        <v>300</v>
      </c>
      <c r="T46" s="23">
        <v>300</v>
      </c>
      <c r="V46" s="23">
        <v>300</v>
      </c>
      <c r="X46" s="23">
        <v>300</v>
      </c>
      <c r="Z46" s="23">
        <v>300</v>
      </c>
      <c r="AB46" s="23">
        <v>300</v>
      </c>
      <c r="AD46" s="23">
        <v>300</v>
      </c>
      <c r="AF46" s="23">
        <v>300</v>
      </c>
      <c r="AG46" s="23"/>
    </row>
    <row r="47" spans="1:33" ht="13.5" x14ac:dyDescent="0.25">
      <c r="A47" s="25"/>
      <c r="B47" s="22"/>
      <c r="C47" s="22"/>
      <c r="D47" s="22"/>
      <c r="E47" s="22"/>
      <c r="F47" s="22"/>
      <c r="H47" s="7"/>
      <c r="J47" s="7"/>
      <c r="L47" s="7"/>
      <c r="N47" s="7"/>
      <c r="P47" s="7"/>
      <c r="R47" s="7"/>
      <c r="T47" s="7"/>
      <c r="V47" s="7"/>
      <c r="X47" s="7"/>
      <c r="Z47" s="7"/>
      <c r="AB47" s="7"/>
      <c r="AD47" s="7"/>
      <c r="AF47" s="7"/>
      <c r="AG47" s="7"/>
    </row>
    <row r="48" spans="1:33" ht="13.5" x14ac:dyDescent="0.25">
      <c r="A48" s="28" t="s">
        <v>28</v>
      </c>
      <c r="B48" s="29" t="e">
        <f>SUM(B49:B53)</f>
        <v>#REF!</v>
      </c>
      <c r="C48" s="29" t="e">
        <f>SUM(C49:C53)</f>
        <v>#REF!</v>
      </c>
      <c r="D48" s="29" t="e">
        <f>SUM(D49:D53)</f>
        <v>#REF!</v>
      </c>
      <c r="E48" s="29">
        <f>SUM(E49:E53)</f>
        <v>-67000</v>
      </c>
      <c r="F48" s="29">
        <f>SUM(F49:F53)</f>
        <v>-58200</v>
      </c>
      <c r="H48" s="29">
        <f>SUM(H49:H53)</f>
        <v>-91300</v>
      </c>
      <c r="J48" s="29">
        <f>SUM(J49:J53)</f>
        <v>-109200</v>
      </c>
      <c r="L48" s="29">
        <f>SUM(L49:L53)</f>
        <v>-125000</v>
      </c>
      <c r="N48" s="29">
        <f>SUM(N49:N53)</f>
        <v>-124500</v>
      </c>
      <c r="P48" s="29">
        <f>SUM(P49:P53)</f>
        <v>-123200</v>
      </c>
      <c r="R48" s="29">
        <f>SUM(R49:R53)</f>
        <v>-123200</v>
      </c>
      <c r="T48" s="29">
        <f>SUM(T49:T53)</f>
        <v>-117800</v>
      </c>
      <c r="V48" s="29">
        <f>SUM(V49:V53)</f>
        <v>-117800</v>
      </c>
      <c r="X48" s="29">
        <f>SUM(X49:X53)</f>
        <v>-117800</v>
      </c>
      <c r="Z48" s="29">
        <f>SUM(Z49:Z53)</f>
        <v>-117800</v>
      </c>
      <c r="AB48" s="29">
        <f>SUM(AB49:AB53)</f>
        <v>-117800</v>
      </c>
      <c r="AD48" s="29">
        <f>SUM(AD49:AD53)</f>
        <v>-117800</v>
      </c>
      <c r="AF48" s="29">
        <f>SUM(AF49:AF53)</f>
        <v>-104100</v>
      </c>
      <c r="AG48" s="29"/>
    </row>
    <row r="49" spans="1:33" ht="13.5" x14ac:dyDescent="0.25">
      <c r="A49" s="7" t="s">
        <v>29</v>
      </c>
      <c r="B49" s="22" t="e">
        <f>-SUMIF(#REF!,$A49,#REF!)</f>
        <v>#REF!</v>
      </c>
      <c r="C49" s="22" t="e">
        <f>-SUMIF(#REF!,A49,#REF!)</f>
        <v>#REF!</v>
      </c>
      <c r="D49" s="22" t="e">
        <f>-SUMIF(#REF!,$A49,#REF!)</f>
        <v>#REF!</v>
      </c>
      <c r="E49" s="22">
        <v>-18000</v>
      </c>
      <c r="F49" s="22">
        <v>-25000</v>
      </c>
      <c r="H49" s="23">
        <v>-19500</v>
      </c>
      <c r="J49" s="23">
        <v>-19500</v>
      </c>
      <c r="L49" s="23">
        <v>-19500</v>
      </c>
      <c r="N49" s="23">
        <v>-19500</v>
      </c>
      <c r="P49" s="23">
        <v>-19500</v>
      </c>
      <c r="R49" s="23">
        <v>-19500</v>
      </c>
      <c r="T49" s="23">
        <v>-19500</v>
      </c>
      <c r="V49" s="23">
        <v>-19500</v>
      </c>
      <c r="X49" s="23">
        <v>-19500</v>
      </c>
      <c r="Z49" s="23">
        <v>-19500</v>
      </c>
      <c r="AB49" s="23">
        <v>-19500</v>
      </c>
      <c r="AD49" s="23">
        <v>-19500</v>
      </c>
      <c r="AF49" s="23">
        <v>-19500</v>
      </c>
      <c r="AG49" s="23"/>
    </row>
    <row r="50" spans="1:33" ht="13.5" x14ac:dyDescent="0.25">
      <c r="A50" s="7" t="s">
        <v>30</v>
      </c>
      <c r="B50" s="22" t="e">
        <f>-SUMIF(#REF!,$A50,#REF!)</f>
        <v>#REF!</v>
      </c>
      <c r="C50" s="22" t="e">
        <f>-SUMIF(#REF!,A50,#REF!)</f>
        <v>#REF!</v>
      </c>
      <c r="D50" s="22" t="e">
        <f>-SUMIF(#REF!,$A50,#REF!)</f>
        <v>#REF!</v>
      </c>
      <c r="E50" s="22">
        <v>-21000</v>
      </c>
      <c r="F50" s="22">
        <v>-5500</v>
      </c>
      <c r="H50" s="23">
        <v>-30000</v>
      </c>
      <c r="J50" s="23">
        <v>-20000</v>
      </c>
      <c r="L50" s="23">
        <v>-20000</v>
      </c>
      <c r="N50" s="23">
        <v>-20000</v>
      </c>
      <c r="P50" s="23">
        <v>-20000</v>
      </c>
      <c r="R50" s="23">
        <v>-20000</v>
      </c>
      <c r="T50" s="23">
        <v>-20000</v>
      </c>
      <c r="V50" s="23">
        <v>-20000</v>
      </c>
      <c r="X50" s="23">
        <v>-20000</v>
      </c>
      <c r="Z50" s="23">
        <v>-20000</v>
      </c>
      <c r="AB50" s="23">
        <v>-20000</v>
      </c>
      <c r="AD50" s="23">
        <v>-20000</v>
      </c>
      <c r="AF50" s="23">
        <v>-20000</v>
      </c>
      <c r="AG50" s="23"/>
    </row>
    <row r="51" spans="1:33" ht="13.5" x14ac:dyDescent="0.25">
      <c r="A51" s="7" t="s">
        <v>31</v>
      </c>
      <c r="B51" s="22" t="e">
        <f>-SUMIF(#REF!,$A51,#REF!)</f>
        <v>#REF!</v>
      </c>
      <c r="C51" s="22" t="e">
        <f>-SUMIF(#REF!,A51,#REF!)</f>
        <v>#REF!</v>
      </c>
      <c r="D51" s="22" t="e">
        <f>-SUMIF(#REF!,$A51,#REF!)</f>
        <v>#REF!</v>
      </c>
      <c r="E51" s="22">
        <v>-3000</v>
      </c>
      <c r="F51" s="22">
        <v>-2700</v>
      </c>
      <c r="H51" s="23">
        <v>-3500</v>
      </c>
      <c r="J51" s="23">
        <v>-3500</v>
      </c>
      <c r="L51" s="23">
        <v>-3500</v>
      </c>
      <c r="N51" s="23">
        <v>-3500</v>
      </c>
      <c r="P51" s="23">
        <v>-3500</v>
      </c>
      <c r="R51" s="23">
        <v>-3500</v>
      </c>
      <c r="T51" s="23">
        <v>-3500</v>
      </c>
      <c r="V51" s="23">
        <v>-3500</v>
      </c>
      <c r="X51" s="23">
        <v>-3500</v>
      </c>
      <c r="Z51" s="23">
        <v>-3500</v>
      </c>
      <c r="AB51" s="23">
        <v>-3500</v>
      </c>
      <c r="AD51" s="23">
        <v>-3500</v>
      </c>
      <c r="AF51" s="23">
        <v>-3500</v>
      </c>
      <c r="AG51" s="23"/>
    </row>
    <row r="52" spans="1:33" ht="13.5" x14ac:dyDescent="0.25">
      <c r="A52" s="7" t="s">
        <v>32</v>
      </c>
      <c r="B52" s="22" t="e">
        <f>-SUMIF(#REF!,$A52,#REF!)</f>
        <v>#REF!</v>
      </c>
      <c r="C52" s="22" t="e">
        <f>-SUMIF(#REF!,A52,#REF!)</f>
        <v>#REF!</v>
      </c>
      <c r="D52" s="22" t="e">
        <f>-SUMIF(#REF!,$A52,#REF!)</f>
        <v>#REF!</v>
      </c>
      <c r="E52" s="22">
        <v>-14000</v>
      </c>
      <c r="F52" s="22">
        <v>-14000</v>
      </c>
      <c r="H52" s="23">
        <v>-14000</v>
      </c>
      <c r="J52" s="23">
        <v>-14000</v>
      </c>
      <c r="L52" s="23">
        <v>-14000</v>
      </c>
      <c r="N52" s="23">
        <v>-14000</v>
      </c>
      <c r="P52" s="23">
        <v>-14000</v>
      </c>
      <c r="R52" s="23">
        <v>-14000</v>
      </c>
      <c r="T52" s="23">
        <v>-14000</v>
      </c>
      <c r="V52" s="23">
        <v>-14000</v>
      </c>
      <c r="X52" s="23">
        <v>-14000</v>
      </c>
      <c r="Z52" s="23">
        <v>-14000</v>
      </c>
      <c r="AB52" s="23">
        <v>-14000</v>
      </c>
      <c r="AD52" s="23">
        <v>-14000</v>
      </c>
      <c r="AF52" s="23">
        <v>-14000</v>
      </c>
      <c r="AG52" s="23"/>
    </row>
    <row r="53" spans="1:33" ht="13.5" x14ac:dyDescent="0.25">
      <c r="A53" s="7" t="s">
        <v>33</v>
      </c>
      <c r="B53" s="22" t="e">
        <f>-SUMIF(#REF!,$A53,#REF!)</f>
        <v>#REF!</v>
      </c>
      <c r="C53" s="22" t="e">
        <f>-SUMIF(#REF!,A53,#REF!)</f>
        <v>#REF!</v>
      </c>
      <c r="D53" s="22" t="e">
        <f>-SUMIF(#REF!,$A53,#REF!)</f>
        <v>#REF!</v>
      </c>
      <c r="E53" s="22">
        <v>-11000</v>
      </c>
      <c r="F53" s="22">
        <v>-11000</v>
      </c>
      <c r="H53" s="23">
        <f>-AMort!D23</f>
        <v>-24300</v>
      </c>
      <c r="J53" s="23">
        <f>-AMort!E23</f>
        <v>-52200</v>
      </c>
      <c r="L53" s="23">
        <f>-AMort!F23</f>
        <v>-68000</v>
      </c>
      <c r="N53" s="23">
        <f>-AMort!G23</f>
        <v>-67500</v>
      </c>
      <c r="P53" s="23">
        <f>-AMort!H23</f>
        <v>-66200</v>
      </c>
      <c r="R53" s="23">
        <f>-AMort!I23</f>
        <v>-66200</v>
      </c>
      <c r="T53" s="23">
        <f>-AMort!J23</f>
        <v>-60800</v>
      </c>
      <c r="V53" s="23">
        <f>-AMort!K23</f>
        <v>-60800</v>
      </c>
      <c r="X53" s="23">
        <f>-AMort!L23</f>
        <v>-60800</v>
      </c>
      <c r="Z53" s="23">
        <f>-AMort!M23</f>
        <v>-60800</v>
      </c>
      <c r="AB53" s="23">
        <f>-AMort!N23</f>
        <v>-60800</v>
      </c>
      <c r="AD53" s="23">
        <f>-AMort!O23</f>
        <v>-60800</v>
      </c>
      <c r="AF53" s="23">
        <f>-AMort!P23</f>
        <v>-47100</v>
      </c>
      <c r="AG53" s="23"/>
    </row>
    <row r="54" spans="1:33" ht="13.5" x14ac:dyDescent="0.25">
      <c r="A54" s="30"/>
      <c r="B54" s="22"/>
      <c r="C54" s="22"/>
      <c r="D54" s="22"/>
      <c r="E54" s="22"/>
      <c r="F54" s="22"/>
      <c r="H54" s="7"/>
      <c r="J54" s="7"/>
      <c r="L54" s="7"/>
      <c r="N54" s="7"/>
      <c r="P54" s="7"/>
      <c r="R54" s="7"/>
      <c r="T54" s="7"/>
      <c r="V54" s="7"/>
      <c r="X54" s="7"/>
      <c r="Z54" s="7"/>
      <c r="AB54" s="7"/>
      <c r="AD54" s="7"/>
      <c r="AF54" s="7"/>
      <c r="AG54" s="7"/>
    </row>
    <row r="55" spans="1:33" ht="13.5" x14ac:dyDescent="0.25">
      <c r="A55" s="28" t="s">
        <v>34</v>
      </c>
      <c r="B55" s="29" t="e">
        <f>SUM(B56:B65)</f>
        <v>#REF!</v>
      </c>
      <c r="C55" s="29" t="e">
        <f>SUM(C56:C65)</f>
        <v>#REF!</v>
      </c>
      <c r="D55" s="29" t="e">
        <f>SUM(D56:D65)</f>
        <v>#REF!</v>
      </c>
      <c r="E55" s="29">
        <f>SUM(E56:E65)</f>
        <v>-45515</v>
      </c>
      <c r="F55" s="29">
        <f>SUM(F56:F65)</f>
        <v>-48400</v>
      </c>
      <c r="H55" s="29">
        <f>SUM(H56:H65)</f>
        <v>-53370</v>
      </c>
      <c r="J55" s="29">
        <f>SUM(J56:J65)</f>
        <v>-53370</v>
      </c>
      <c r="L55" s="29">
        <f>SUM(L56:L65)</f>
        <v>-53370</v>
      </c>
      <c r="N55" s="29">
        <f>SUM(N56:N65)</f>
        <v>-53370</v>
      </c>
      <c r="P55" s="29">
        <f>SUM(P56:P65)</f>
        <v>-53370</v>
      </c>
      <c r="R55" s="29">
        <f>SUM(R56:R65)</f>
        <v>-53370</v>
      </c>
      <c r="T55" s="29">
        <f>SUM(T56:T65)</f>
        <v>-53370</v>
      </c>
      <c r="V55" s="29">
        <f>SUM(V56:V65)</f>
        <v>-53370</v>
      </c>
      <c r="X55" s="29">
        <f>SUM(X56:X65)</f>
        <v>-53370</v>
      </c>
      <c r="Z55" s="29">
        <f>SUM(Z56:Z65)</f>
        <v>-53370</v>
      </c>
      <c r="AB55" s="29">
        <f>SUM(AB56:AB65)</f>
        <v>-53370</v>
      </c>
      <c r="AD55" s="29">
        <f>SUM(AD56:AD65)</f>
        <v>-53370</v>
      </c>
      <c r="AF55" s="29">
        <f>SUM(AF56:AF65)</f>
        <v>-53370</v>
      </c>
      <c r="AG55" s="29"/>
    </row>
    <row r="56" spans="1:33" ht="13.5" x14ac:dyDescent="0.25">
      <c r="A56" s="7" t="s">
        <v>35</v>
      </c>
      <c r="B56" s="22" t="e">
        <f>-SUMIF(#REF!,$A56,#REF!)</f>
        <v>#REF!</v>
      </c>
      <c r="C56" s="22" t="e">
        <f>-SUMIF(#REF!,A56,#REF!)</f>
        <v>#REF!</v>
      </c>
      <c r="D56" s="22" t="e">
        <f>-SUMIF(#REF!,$A56,#REF!)</f>
        <v>#REF!</v>
      </c>
      <c r="E56" s="22">
        <v>-3300</v>
      </c>
      <c r="F56" s="22">
        <v>-1200</v>
      </c>
      <c r="H56" s="23">
        <v>-1500</v>
      </c>
      <c r="J56" s="23">
        <v>-1500</v>
      </c>
      <c r="L56" s="23">
        <v>-1500</v>
      </c>
      <c r="N56" s="23">
        <v>-1500</v>
      </c>
      <c r="P56" s="23">
        <v>-1500</v>
      </c>
      <c r="R56" s="23">
        <v>-1500</v>
      </c>
      <c r="T56" s="23">
        <v>-1500</v>
      </c>
      <c r="V56" s="23">
        <v>-1500</v>
      </c>
      <c r="X56" s="23">
        <v>-1500</v>
      </c>
      <c r="Z56" s="23">
        <v>-1500</v>
      </c>
      <c r="AB56" s="23">
        <v>-1500</v>
      </c>
      <c r="AD56" s="23">
        <v>-1500</v>
      </c>
      <c r="AF56" s="23">
        <v>-1500</v>
      </c>
      <c r="AG56" s="23"/>
    </row>
    <row r="57" spans="1:33" ht="13.5" x14ac:dyDescent="0.25">
      <c r="A57" s="7" t="s">
        <v>36</v>
      </c>
      <c r="B57" s="22" t="e">
        <f>-SUMIF(#REF!,$A57,#REF!)</f>
        <v>#REF!</v>
      </c>
      <c r="C57" s="22" t="e">
        <f>-SUMIF(#REF!,A57,#REF!)</f>
        <v>#REF!</v>
      </c>
      <c r="D57" s="22" t="e">
        <f>-SUMIF(#REF!,$A57,#REF!)</f>
        <v>#REF!</v>
      </c>
      <c r="E57" s="22">
        <v>-4000</v>
      </c>
      <c r="F57" s="22">
        <v>-3150</v>
      </c>
      <c r="H57" s="23">
        <v>-3500</v>
      </c>
      <c r="J57" s="23">
        <v>-3500</v>
      </c>
      <c r="L57" s="23">
        <v>-3500</v>
      </c>
      <c r="N57" s="23">
        <v>-3500</v>
      </c>
      <c r="P57" s="23">
        <v>-3500</v>
      </c>
      <c r="R57" s="23">
        <v>-3500</v>
      </c>
      <c r="T57" s="23">
        <v>-3500</v>
      </c>
      <c r="V57" s="23">
        <v>-3500</v>
      </c>
      <c r="X57" s="23">
        <v>-3500</v>
      </c>
      <c r="Z57" s="23">
        <v>-3500</v>
      </c>
      <c r="AB57" s="23">
        <v>-3500</v>
      </c>
      <c r="AD57" s="23">
        <v>-3500</v>
      </c>
      <c r="AF57" s="23">
        <v>-3500</v>
      </c>
      <c r="AG57" s="23"/>
    </row>
    <row r="58" spans="1:33" ht="13.5" x14ac:dyDescent="0.25">
      <c r="A58" s="7" t="s">
        <v>37</v>
      </c>
      <c r="B58" s="22" t="e">
        <f>-SUMIF(#REF!,$A58,#REF!)</f>
        <v>#REF!</v>
      </c>
      <c r="C58" s="22" t="e">
        <f>-SUMIF(#REF!,A58,#REF!)</f>
        <v>#REF!</v>
      </c>
      <c r="D58" s="22" t="e">
        <f>-SUMIF(#REF!,$A58,#REF!)</f>
        <v>#REF!</v>
      </c>
      <c r="E58" s="22">
        <v>-6300</v>
      </c>
      <c r="F58" s="22">
        <v>-6500</v>
      </c>
      <c r="H58" s="23">
        <v>-7000</v>
      </c>
      <c r="J58" s="23">
        <v>-7000</v>
      </c>
      <c r="L58" s="23">
        <v>-7000</v>
      </c>
      <c r="N58" s="23">
        <v>-7000</v>
      </c>
      <c r="P58" s="23">
        <v>-7000</v>
      </c>
      <c r="R58" s="23">
        <v>-7000</v>
      </c>
      <c r="T58" s="23">
        <v>-7000</v>
      </c>
      <c r="V58" s="23">
        <v>-7000</v>
      </c>
      <c r="X58" s="23">
        <v>-7000</v>
      </c>
      <c r="Z58" s="23">
        <v>-7000</v>
      </c>
      <c r="AB58" s="23">
        <v>-7000</v>
      </c>
      <c r="AD58" s="23">
        <v>-7000</v>
      </c>
      <c r="AF58" s="23">
        <v>-7000</v>
      </c>
      <c r="AG58" s="23"/>
    </row>
    <row r="59" spans="1:33" ht="13.5" x14ac:dyDescent="0.25">
      <c r="A59" s="7" t="s">
        <v>38</v>
      </c>
      <c r="B59" s="22" t="e">
        <f>-SUMIF(#REF!,$A59,#REF!)</f>
        <v>#REF!</v>
      </c>
      <c r="C59" s="22" t="e">
        <f>-SUMIF(#REF!,A59,#REF!)</f>
        <v>#REF!</v>
      </c>
      <c r="D59" s="22" t="e">
        <f>-SUMIF(#REF!,$A59,#REF!)</f>
        <v>#REF!</v>
      </c>
      <c r="E59" s="22">
        <v>-2900</v>
      </c>
      <c r="F59" s="22">
        <v>-3000</v>
      </c>
      <c r="H59" s="23">
        <v>-3150</v>
      </c>
      <c r="J59" s="23">
        <v>-3150</v>
      </c>
      <c r="L59" s="23">
        <v>-3150</v>
      </c>
      <c r="N59" s="23">
        <v>-3150</v>
      </c>
      <c r="P59" s="23">
        <v>-3150</v>
      </c>
      <c r="R59" s="23">
        <v>-3150</v>
      </c>
      <c r="T59" s="23">
        <v>-3150</v>
      </c>
      <c r="V59" s="23">
        <v>-3150</v>
      </c>
      <c r="X59" s="23">
        <v>-3150</v>
      </c>
      <c r="Z59" s="23">
        <v>-3150</v>
      </c>
      <c r="AB59" s="23">
        <v>-3150</v>
      </c>
      <c r="AD59" s="23">
        <v>-3150</v>
      </c>
      <c r="AF59" s="23">
        <v>-3150</v>
      </c>
      <c r="AG59" s="23"/>
    </row>
    <row r="60" spans="1:33" ht="13.5" x14ac:dyDescent="0.25">
      <c r="A60" s="7" t="s">
        <v>39</v>
      </c>
      <c r="B60" s="22" t="e">
        <f>-SUMIF(#REF!,$A60,#REF!)</f>
        <v>#REF!</v>
      </c>
      <c r="C60" s="22" t="e">
        <f>-SUMIF(#REF!,A60,#REF!)</f>
        <v>#REF!</v>
      </c>
      <c r="D60" s="22" t="e">
        <f>-SUMIF(#REF!,$A60,#REF!)</f>
        <v>#REF!</v>
      </c>
      <c r="E60" s="22">
        <v>-11000</v>
      </c>
      <c r="F60" s="22">
        <v>-12000</v>
      </c>
      <c r="H60" s="23">
        <v>-12800</v>
      </c>
      <c r="J60" s="23">
        <v>-12800</v>
      </c>
      <c r="L60" s="23">
        <v>-12800</v>
      </c>
      <c r="N60" s="23">
        <v>-12800</v>
      </c>
      <c r="P60" s="23">
        <v>-12800</v>
      </c>
      <c r="R60" s="23">
        <v>-12800</v>
      </c>
      <c r="T60" s="23">
        <v>-12800</v>
      </c>
      <c r="V60" s="23">
        <v>-12800</v>
      </c>
      <c r="X60" s="23">
        <v>-12800</v>
      </c>
      <c r="Z60" s="23">
        <v>-12800</v>
      </c>
      <c r="AB60" s="23">
        <v>-12800</v>
      </c>
      <c r="AD60" s="23">
        <v>-12800</v>
      </c>
      <c r="AF60" s="23">
        <v>-12800</v>
      </c>
      <c r="AG60" s="23"/>
    </row>
    <row r="61" spans="1:33" ht="13.5" x14ac:dyDescent="0.25">
      <c r="A61" s="7" t="s">
        <v>40</v>
      </c>
      <c r="B61" s="22" t="e">
        <f>-SUMIF(#REF!,$A61,#REF!)</f>
        <v>#REF!</v>
      </c>
      <c r="C61" s="22" t="e">
        <f>-SUMIF(#REF!,A61,#REF!)</f>
        <v>#REF!</v>
      </c>
      <c r="D61" s="22" t="e">
        <f>-SUMIF(#REF!,$A61,#REF!)</f>
        <v>#REF!</v>
      </c>
      <c r="E61" s="22">
        <v>-9000</v>
      </c>
      <c r="F61" s="22">
        <v>-12000</v>
      </c>
      <c r="H61" s="23">
        <v>-14000</v>
      </c>
      <c r="J61" s="23">
        <v>-14000</v>
      </c>
      <c r="L61" s="23">
        <v>-14000</v>
      </c>
      <c r="N61" s="23">
        <v>-14000</v>
      </c>
      <c r="P61" s="23">
        <v>-14000</v>
      </c>
      <c r="R61" s="23">
        <v>-14000</v>
      </c>
      <c r="T61" s="23">
        <v>-14000</v>
      </c>
      <c r="V61" s="23">
        <v>-14000</v>
      </c>
      <c r="X61" s="23">
        <v>-14000</v>
      </c>
      <c r="Z61" s="23">
        <v>-14000</v>
      </c>
      <c r="AB61" s="23">
        <v>-14000</v>
      </c>
      <c r="AD61" s="23">
        <v>-14000</v>
      </c>
      <c r="AF61" s="23">
        <v>-14000</v>
      </c>
      <c r="AG61" s="23"/>
    </row>
    <row r="62" spans="1:33" ht="13.5" x14ac:dyDescent="0.25">
      <c r="A62" s="7" t="s">
        <v>41</v>
      </c>
      <c r="B62" s="22" t="e">
        <f>-SUMIF(#REF!,$A62,#REF!)</f>
        <v>#REF!</v>
      </c>
      <c r="C62" s="22" t="e">
        <f>-SUMIF(#REF!,A62,#REF!)</f>
        <v>#REF!</v>
      </c>
      <c r="D62" s="22" t="e">
        <f>-SUMIF(#REF!,$A62,#REF!)</f>
        <v>#REF!</v>
      </c>
      <c r="E62" s="22">
        <v>-1400</v>
      </c>
      <c r="F62" s="22">
        <v>-700</v>
      </c>
      <c r="H62" s="23">
        <v>-1500</v>
      </c>
      <c r="J62" s="23">
        <v>-1500</v>
      </c>
      <c r="L62" s="23">
        <v>-1500</v>
      </c>
      <c r="N62" s="23">
        <v>-1500</v>
      </c>
      <c r="P62" s="23">
        <v>-1500</v>
      </c>
      <c r="R62" s="23">
        <v>-1500</v>
      </c>
      <c r="T62" s="23">
        <v>-1500</v>
      </c>
      <c r="V62" s="23">
        <v>-1500</v>
      </c>
      <c r="X62" s="23">
        <v>-1500</v>
      </c>
      <c r="Z62" s="23">
        <v>-1500</v>
      </c>
      <c r="AB62" s="23">
        <v>-1500</v>
      </c>
      <c r="AD62" s="23">
        <v>-1500</v>
      </c>
      <c r="AF62" s="23">
        <v>-1500</v>
      </c>
      <c r="AG62" s="23"/>
    </row>
    <row r="63" spans="1:33" ht="13.5" x14ac:dyDescent="0.25">
      <c r="A63" s="7" t="s">
        <v>42</v>
      </c>
      <c r="B63" s="22" t="e">
        <f>-SUMIF(#REF!,$A63,#REF!)</f>
        <v>#REF!</v>
      </c>
      <c r="C63" s="22" t="e">
        <f>-SUMIF(#REF!,A63,#REF!)</f>
        <v>#REF!</v>
      </c>
      <c r="D63" s="22" t="e">
        <f>-SUMIF(#REF!,$A63,#REF!)+SUMIF(#REF!,$A63,#REF!)</f>
        <v>#REF!</v>
      </c>
      <c r="E63" s="22">
        <v>-3770</v>
      </c>
      <c r="F63" s="22">
        <v>-5800</v>
      </c>
      <c r="H63" s="23">
        <v>-5800</v>
      </c>
      <c r="J63" s="23">
        <v>-5800</v>
      </c>
      <c r="L63" s="23">
        <v>-5800</v>
      </c>
      <c r="N63" s="23">
        <v>-5800</v>
      </c>
      <c r="P63" s="23">
        <v>-5800</v>
      </c>
      <c r="R63" s="23">
        <v>-5800</v>
      </c>
      <c r="T63" s="23">
        <v>-5800</v>
      </c>
      <c r="V63" s="23">
        <v>-5800</v>
      </c>
      <c r="X63" s="23">
        <v>-5800</v>
      </c>
      <c r="Z63" s="23">
        <v>-5800</v>
      </c>
      <c r="AB63" s="23">
        <v>-5800</v>
      </c>
      <c r="AD63" s="23">
        <v>-5800</v>
      </c>
      <c r="AF63" s="23">
        <v>-5800</v>
      </c>
      <c r="AG63" s="23"/>
    </row>
    <row r="64" spans="1:33" ht="13.5" x14ac:dyDescent="0.25">
      <c r="A64" s="7" t="s">
        <v>43</v>
      </c>
      <c r="B64" s="22" t="e">
        <f>-SUMIF(#REF!,$A64,#REF!)+SUMIF(#REF!,$A64,#REF!)</f>
        <v>#REF!</v>
      </c>
      <c r="C64" s="22" t="e">
        <f>-SUMIF(#REF!,A64,#REF!)</f>
        <v>#REF!</v>
      </c>
      <c r="D64" s="22" t="e">
        <f>-SUMIF(#REF!,$A64,#REF!)</f>
        <v>#REF!</v>
      </c>
      <c r="E64" s="22">
        <v>-2430</v>
      </c>
      <c r="F64" s="22">
        <v>-2500</v>
      </c>
      <c r="H64" s="23">
        <v>-2550</v>
      </c>
      <c r="J64" s="23">
        <v>-2550</v>
      </c>
      <c r="L64" s="23">
        <v>-2550</v>
      </c>
      <c r="N64" s="23">
        <v>-2550</v>
      </c>
      <c r="P64" s="23">
        <v>-2550</v>
      </c>
      <c r="R64" s="23">
        <v>-2550</v>
      </c>
      <c r="T64" s="23">
        <v>-2550</v>
      </c>
      <c r="V64" s="23">
        <v>-2550</v>
      </c>
      <c r="X64" s="23">
        <v>-2550</v>
      </c>
      <c r="Z64" s="23">
        <v>-2550</v>
      </c>
      <c r="AB64" s="23">
        <v>-2550</v>
      </c>
      <c r="AD64" s="23">
        <v>-2550</v>
      </c>
      <c r="AF64" s="23">
        <v>-2550</v>
      </c>
      <c r="AG64" s="23"/>
    </row>
    <row r="65" spans="1:33" ht="13.5" x14ac:dyDescent="0.25">
      <c r="A65" s="7" t="s">
        <v>44</v>
      </c>
      <c r="B65" s="22" t="e">
        <f>-SUMIF(#REF!,$A65,#REF!)</f>
        <v>#REF!</v>
      </c>
      <c r="C65" s="22" t="e">
        <f>-SUMIF(#REF!,A65,#REF!)</f>
        <v>#REF!</v>
      </c>
      <c r="D65" s="22" t="e">
        <f>-SUMIF(#REF!,$A65,#REF!)</f>
        <v>#REF!</v>
      </c>
      <c r="E65" s="22">
        <v>-1415</v>
      </c>
      <c r="F65" s="22">
        <v>-1550</v>
      </c>
      <c r="H65" s="23">
        <v>-1570</v>
      </c>
      <c r="J65" s="23">
        <v>-1570</v>
      </c>
      <c r="L65" s="23">
        <v>-1570</v>
      </c>
      <c r="N65" s="23">
        <v>-1570</v>
      </c>
      <c r="P65" s="23">
        <v>-1570</v>
      </c>
      <c r="R65" s="23">
        <v>-1570</v>
      </c>
      <c r="T65" s="23">
        <v>-1570</v>
      </c>
      <c r="V65" s="23">
        <v>-1570</v>
      </c>
      <c r="X65" s="23">
        <v>-1570</v>
      </c>
      <c r="Z65" s="23">
        <v>-1570</v>
      </c>
      <c r="AB65" s="23">
        <v>-1570</v>
      </c>
      <c r="AD65" s="23">
        <v>-1570</v>
      </c>
      <c r="AF65" s="23">
        <v>-1570</v>
      </c>
      <c r="AG65" s="23"/>
    </row>
    <row r="66" spans="1:33" ht="13.5" x14ac:dyDescent="0.25">
      <c r="A66" s="7"/>
      <c r="B66" s="22"/>
      <c r="C66" s="22"/>
      <c r="D66" s="22"/>
      <c r="E66" s="22"/>
      <c r="F66" s="22"/>
      <c r="H66" s="7"/>
      <c r="J66" s="7"/>
      <c r="L66" s="7"/>
      <c r="N66" s="7"/>
      <c r="P66" s="7"/>
      <c r="R66" s="7"/>
      <c r="T66" s="7"/>
      <c r="V66" s="7"/>
      <c r="X66" s="7"/>
      <c r="Z66" s="7"/>
      <c r="AB66" s="7"/>
      <c r="AD66" s="7"/>
      <c r="AF66" s="7"/>
      <c r="AG66" s="7"/>
    </row>
    <row r="67" spans="1:33" ht="13.5" x14ac:dyDescent="0.25">
      <c r="A67" s="28" t="s">
        <v>45</v>
      </c>
      <c r="B67" s="29" t="e">
        <f>B68</f>
        <v>#REF!</v>
      </c>
      <c r="C67" s="29" t="e">
        <f>C68</f>
        <v>#REF!</v>
      </c>
      <c r="D67" s="29" t="e">
        <f>D68</f>
        <v>#REF!</v>
      </c>
      <c r="E67" s="29">
        <f>E68</f>
        <v>-5200</v>
      </c>
      <c r="F67" s="29">
        <f>F68</f>
        <v>-5400</v>
      </c>
      <c r="H67" s="29">
        <f>H68</f>
        <v>-8500</v>
      </c>
      <c r="J67" s="29">
        <f>J68</f>
        <v>-8500</v>
      </c>
      <c r="L67" s="29">
        <f>L68</f>
        <v>-8500</v>
      </c>
      <c r="N67" s="29">
        <f>N68</f>
        <v>-8500</v>
      </c>
      <c r="P67" s="29">
        <f>P68</f>
        <v>-8500</v>
      </c>
      <c r="R67" s="29">
        <f>R68</f>
        <v>-8500</v>
      </c>
      <c r="T67" s="29">
        <f>T68</f>
        <v>-8500</v>
      </c>
      <c r="V67" s="29">
        <f>V68</f>
        <v>-8500</v>
      </c>
      <c r="X67" s="29">
        <f>X68</f>
        <v>-8500</v>
      </c>
      <c r="Z67" s="29">
        <f>Z68</f>
        <v>-8500</v>
      </c>
      <c r="AB67" s="29">
        <f>AB68</f>
        <v>-8500</v>
      </c>
      <c r="AD67" s="29">
        <f>AD68</f>
        <v>-8500</v>
      </c>
      <c r="AF67" s="29">
        <f>AF68</f>
        <v>-8500</v>
      </c>
      <c r="AG67" s="29"/>
    </row>
    <row r="68" spans="1:33" ht="13.5" x14ac:dyDescent="0.25">
      <c r="A68" s="7" t="s">
        <v>46</v>
      </c>
      <c r="B68" s="22" t="e">
        <f>-SUMIF(#REF!,$A68,#REF!)</f>
        <v>#REF!</v>
      </c>
      <c r="C68" s="22" t="e">
        <f>-SUMIF(#REF!,A68,#REF!)</f>
        <v>#REF!</v>
      </c>
      <c r="D68" s="22" t="e">
        <f>-SUMIF(#REF!,$A68,#REF!)</f>
        <v>#REF!</v>
      </c>
      <c r="E68" s="22">
        <v>-5200</v>
      </c>
      <c r="F68" s="22">
        <v>-5400</v>
      </c>
      <c r="H68" s="23">
        <v>-8500</v>
      </c>
      <c r="J68" s="23">
        <v>-8500</v>
      </c>
      <c r="L68" s="23">
        <v>-8500</v>
      </c>
      <c r="N68" s="23">
        <v>-8500</v>
      </c>
      <c r="P68" s="23">
        <v>-8500</v>
      </c>
      <c r="R68" s="23">
        <v>-8500</v>
      </c>
      <c r="T68" s="23">
        <v>-8500</v>
      </c>
      <c r="V68" s="23">
        <v>-8500</v>
      </c>
      <c r="X68" s="23">
        <v>-8500</v>
      </c>
      <c r="Z68" s="23">
        <v>-8500</v>
      </c>
      <c r="AB68" s="23">
        <v>-8500</v>
      </c>
      <c r="AD68" s="23">
        <v>-8500</v>
      </c>
      <c r="AF68" s="23">
        <v>-8500</v>
      </c>
      <c r="AG68" s="23"/>
    </row>
    <row r="69" spans="1:33" ht="13.5" x14ac:dyDescent="0.25">
      <c r="A69" s="28"/>
      <c r="B69" s="29"/>
      <c r="C69" s="29"/>
      <c r="D69" s="29"/>
      <c r="E69" s="29"/>
      <c r="F69" s="29"/>
      <c r="H69" s="7"/>
      <c r="J69" s="7"/>
      <c r="L69" s="7"/>
      <c r="N69" s="7"/>
      <c r="P69" s="7"/>
      <c r="R69" s="7"/>
      <c r="T69" s="7"/>
      <c r="V69" s="7"/>
      <c r="X69" s="7"/>
      <c r="Z69" s="7"/>
      <c r="AB69" s="7"/>
      <c r="AD69" s="7"/>
      <c r="AF69" s="7"/>
      <c r="AG69" s="7"/>
    </row>
    <row r="70" spans="1:33" ht="13.5" x14ac:dyDescent="0.25">
      <c r="A70" s="25"/>
      <c r="B70" s="22"/>
      <c r="C70" s="22"/>
      <c r="D70" s="22"/>
      <c r="E70" s="22"/>
      <c r="F70" s="22"/>
      <c r="H70" s="7"/>
      <c r="J70" s="7"/>
      <c r="L70" s="7"/>
      <c r="N70" s="7"/>
      <c r="P70" s="7"/>
      <c r="R70" s="7"/>
      <c r="T70" s="7"/>
      <c r="V70" s="7"/>
      <c r="X70" s="7"/>
      <c r="Z70" s="7"/>
      <c r="AB70" s="7"/>
      <c r="AD70" s="7"/>
      <c r="AF70" s="7"/>
      <c r="AG70" s="7"/>
    </row>
    <row r="71" spans="1:33" ht="13.5" x14ac:dyDescent="0.25">
      <c r="A71" s="28" t="s">
        <v>47</v>
      </c>
      <c r="B71" s="29" t="e">
        <f>SUM(B72:B74)</f>
        <v>#REF!</v>
      </c>
      <c r="C71" s="29" t="e">
        <f>SUM(C72:C74)</f>
        <v>#REF!</v>
      </c>
      <c r="D71" s="29" t="e">
        <f>SUM(D72:D75)</f>
        <v>#REF!</v>
      </c>
      <c r="E71" s="29">
        <f>SUM(E72:E75)</f>
        <v>-232600</v>
      </c>
      <c r="F71" s="29">
        <f>SUM(F72:F75)</f>
        <v>-218000</v>
      </c>
      <c r="H71" s="29">
        <f>SUM(H72:H74)</f>
        <v>-237520</v>
      </c>
      <c r="J71" s="29">
        <f>SUM(J72:J74)</f>
        <v>-237520</v>
      </c>
      <c r="L71" s="29">
        <f>SUM(L72:L74)</f>
        <v>-237520</v>
      </c>
      <c r="N71" s="29">
        <f>SUM(N72:N74)</f>
        <v>-237520</v>
      </c>
      <c r="P71" s="29">
        <f>SUM(P72:P74)</f>
        <v>-237520</v>
      </c>
      <c r="R71" s="29">
        <f>SUM(R72:R74)</f>
        <v>-237520</v>
      </c>
      <c r="T71" s="29">
        <f>SUM(T72:T74)</f>
        <v>-237520</v>
      </c>
      <c r="V71" s="29">
        <f>SUM(V72:V74)</f>
        <v>-237520</v>
      </c>
      <c r="X71" s="29">
        <f>SUM(X72:X74)</f>
        <v>-237520</v>
      </c>
      <c r="Z71" s="29">
        <f>SUM(Z72:Z74)</f>
        <v>-237520</v>
      </c>
      <c r="AB71" s="29">
        <f>SUM(AB72:AB74)</f>
        <v>-237520</v>
      </c>
      <c r="AD71" s="29">
        <f>SUM(AD72:AD74)</f>
        <v>-237520</v>
      </c>
      <c r="AF71" s="29">
        <f>SUM(AF72:AF74)</f>
        <v>-237520</v>
      </c>
      <c r="AG71" s="29"/>
    </row>
    <row r="72" spans="1:33" ht="13.5" x14ac:dyDescent="0.25">
      <c r="A72" s="25" t="s">
        <v>48</v>
      </c>
      <c r="B72" s="22" t="e">
        <f>-SUMIF(#REF!,$A72,#REF!)</f>
        <v>#REF!</v>
      </c>
      <c r="C72" s="22" t="e">
        <f>-SUMIF(#REF!,A72,#REF!)</f>
        <v>#REF!</v>
      </c>
      <c r="D72" s="22" t="e">
        <f>-SUMIF(#REF!,$A72,#REF!)</f>
        <v>#REF!</v>
      </c>
      <c r="E72" s="22">
        <v>-167000</v>
      </c>
      <c r="F72" s="22">
        <v>-175000</v>
      </c>
      <c r="H72" s="23">
        <v>-188000</v>
      </c>
      <c r="J72" s="23">
        <v>-188000</v>
      </c>
      <c r="L72" s="23">
        <v>-188000</v>
      </c>
      <c r="N72" s="23">
        <v>-188000</v>
      </c>
      <c r="P72" s="23">
        <v>-188000</v>
      </c>
      <c r="R72" s="23">
        <v>-188000</v>
      </c>
      <c r="T72" s="23">
        <v>-188000</v>
      </c>
      <c r="V72" s="23">
        <v>-188000</v>
      </c>
      <c r="X72" s="23">
        <v>-188000</v>
      </c>
      <c r="Z72" s="23">
        <v>-188000</v>
      </c>
      <c r="AB72" s="23">
        <v>-188000</v>
      </c>
      <c r="AD72" s="23">
        <v>-188000</v>
      </c>
      <c r="AF72" s="23">
        <v>-188000</v>
      </c>
      <c r="AG72" s="23"/>
    </row>
    <row r="73" spans="1:33" ht="13.5" x14ac:dyDescent="0.25">
      <c r="A73" s="25" t="s">
        <v>49</v>
      </c>
      <c r="B73" s="22" t="e">
        <f>-SUMIF(#REF!,$A73,#REF!)</f>
        <v>#REF!</v>
      </c>
      <c r="C73" s="22" t="e">
        <f>-SUMIF(#REF!,A73,#REF!)</f>
        <v>#REF!</v>
      </c>
      <c r="D73" s="22" t="e">
        <f>-SUMIF(#REF!,$A73,#REF!)</f>
        <v>#REF!</v>
      </c>
      <c r="E73" s="22">
        <v>-61000</v>
      </c>
      <c r="F73" s="22">
        <v>-52000</v>
      </c>
      <c r="H73" s="23">
        <f>H72*29%</f>
        <v>-54519.999999999993</v>
      </c>
      <c r="J73" s="23">
        <f>J72*29%</f>
        <v>-54519.999999999993</v>
      </c>
      <c r="L73" s="23">
        <f>L72*29%</f>
        <v>-54519.999999999993</v>
      </c>
      <c r="N73" s="23">
        <f>N72*29%</f>
        <v>-54519.999999999993</v>
      </c>
      <c r="P73" s="23">
        <f>P72*29%</f>
        <v>-54519.999999999993</v>
      </c>
      <c r="R73" s="23">
        <f>R72*29%</f>
        <v>-54519.999999999993</v>
      </c>
      <c r="T73" s="23">
        <f>T72*29%</f>
        <v>-54519.999999999993</v>
      </c>
      <c r="V73" s="23">
        <f>V72*29%</f>
        <v>-54519.999999999993</v>
      </c>
      <c r="X73" s="23">
        <f>X72*29%</f>
        <v>-54519.999999999993</v>
      </c>
      <c r="Z73" s="23">
        <f>Z72*29%</f>
        <v>-54519.999999999993</v>
      </c>
      <c r="AB73" s="23">
        <f>AB72*29%</f>
        <v>-54519.999999999993</v>
      </c>
      <c r="AD73" s="23">
        <f>AD72*29%</f>
        <v>-54519.999999999993</v>
      </c>
      <c r="AF73" s="23">
        <f>AF72*29%</f>
        <v>-54519.999999999993</v>
      </c>
      <c r="AG73" s="23"/>
    </row>
    <row r="74" spans="1:33" ht="13.5" x14ac:dyDescent="0.25">
      <c r="A74" s="7" t="s">
        <v>50</v>
      </c>
      <c r="B74" s="22" t="e">
        <f>SUMIF(#REF!,$A74,#REF!)-SUMIF(#REF!,$A74,#REF!)</f>
        <v>#REF!</v>
      </c>
      <c r="C74" s="22" t="e">
        <f>SUMIF(#REF!,A74,#REF!)</f>
        <v>#REF!</v>
      </c>
      <c r="D74" s="22" t="e">
        <f>+SUMIF(#REF!,$A74,#REF!)</f>
        <v>#REF!</v>
      </c>
      <c r="E74" s="22">
        <v>5400</v>
      </c>
      <c r="F74" s="22">
        <v>9000</v>
      </c>
      <c r="H74" s="23">
        <v>5000</v>
      </c>
      <c r="J74" s="23">
        <v>5000</v>
      </c>
      <c r="L74" s="23">
        <v>5000</v>
      </c>
      <c r="N74" s="23">
        <v>5000</v>
      </c>
      <c r="P74" s="23">
        <v>5000</v>
      </c>
      <c r="R74" s="23">
        <v>5000</v>
      </c>
      <c r="T74" s="23">
        <v>5000</v>
      </c>
      <c r="V74" s="23">
        <v>5000</v>
      </c>
      <c r="X74" s="23">
        <v>5000</v>
      </c>
      <c r="Z74" s="23">
        <v>5000</v>
      </c>
      <c r="AB74" s="23">
        <v>5000</v>
      </c>
      <c r="AD74" s="23">
        <v>5000</v>
      </c>
      <c r="AF74" s="23">
        <v>5000</v>
      </c>
      <c r="AG74" s="23"/>
    </row>
    <row r="75" spans="1:33" ht="13.5" x14ac:dyDescent="0.25">
      <c r="A75" s="7" t="s">
        <v>51</v>
      </c>
      <c r="B75" s="22"/>
      <c r="C75" s="22"/>
      <c r="D75" s="22"/>
      <c r="E75" s="22">
        <v>-10000</v>
      </c>
      <c r="F75" s="22">
        <v>0</v>
      </c>
      <c r="H75" s="23">
        <v>0</v>
      </c>
      <c r="J75" s="23">
        <v>0</v>
      </c>
      <c r="L75" s="23">
        <v>0</v>
      </c>
      <c r="N75" s="23">
        <v>0</v>
      </c>
      <c r="P75" s="23">
        <v>0</v>
      </c>
      <c r="R75" s="23">
        <v>0</v>
      </c>
      <c r="T75" s="23">
        <v>0</v>
      </c>
      <c r="V75" s="23">
        <v>0</v>
      </c>
      <c r="X75" s="23">
        <v>0</v>
      </c>
      <c r="Z75" s="23">
        <v>0</v>
      </c>
      <c r="AB75" s="23">
        <v>0</v>
      </c>
      <c r="AD75" s="23">
        <v>0</v>
      </c>
      <c r="AF75" s="23">
        <v>0</v>
      </c>
      <c r="AG75" s="23"/>
    </row>
    <row r="76" spans="1:33" ht="13.5" x14ac:dyDescent="0.25">
      <c r="A76" s="25"/>
      <c r="B76" s="22"/>
      <c r="C76" s="22"/>
      <c r="D76" s="22"/>
      <c r="E76" s="22"/>
      <c r="F76" s="22"/>
    </row>
    <row r="77" spans="1:33" ht="13.5" x14ac:dyDescent="0.25">
      <c r="A77" s="31" t="s">
        <v>52</v>
      </c>
      <c r="B77" s="21" t="e">
        <f>B15+B25+B30</f>
        <v>#REF!</v>
      </c>
      <c r="C77" s="21" t="e">
        <f>C15+C25+C30</f>
        <v>#REF!</v>
      </c>
      <c r="D77" s="21" t="e">
        <f>D15+D25+D30</f>
        <v>#REF!</v>
      </c>
      <c r="E77" s="21">
        <f>E15+E25+E30</f>
        <v>33910</v>
      </c>
      <c r="F77" s="21">
        <f>F15+F25+F30</f>
        <v>67027</v>
      </c>
      <c r="H77" s="21">
        <f>H15+H25+H30</f>
        <v>16910</v>
      </c>
      <c r="J77" s="21">
        <f>J15+J25+J30</f>
        <v>19285</v>
      </c>
      <c r="L77" s="21">
        <f>L15+L25+L30</f>
        <v>3485</v>
      </c>
      <c r="N77" s="21">
        <f>N15+N25+N30</f>
        <v>3985</v>
      </c>
      <c r="P77" s="21">
        <f>P15+P25+P30</f>
        <v>12262.5</v>
      </c>
      <c r="R77" s="21">
        <f>R15+R25+R30</f>
        <v>12262.5</v>
      </c>
      <c r="T77" s="21">
        <f>T15+T25+T30</f>
        <v>17662.5</v>
      </c>
      <c r="V77" s="21">
        <f>V15+V25+V30</f>
        <v>17662.5</v>
      </c>
      <c r="X77" s="21">
        <f>X15+X25+X30</f>
        <v>17662.5</v>
      </c>
      <c r="Z77" s="21">
        <f>Z15+Z25+Z30</f>
        <v>17662.5</v>
      </c>
      <c r="AB77" s="21">
        <f>AB15+AB25+AB30</f>
        <v>17662.5</v>
      </c>
      <c r="AD77" s="21">
        <f>AD15+AD25+AD30</f>
        <v>17662.5</v>
      </c>
      <c r="AF77" s="21">
        <f>AF15+AF25+AF30</f>
        <v>31362.5</v>
      </c>
      <c r="AG77" s="21"/>
    </row>
    <row r="78" spans="1:33" ht="13.5" x14ac:dyDescent="0.25">
      <c r="A78" s="32"/>
      <c r="B78" s="22"/>
      <c r="C78" s="22"/>
      <c r="D78" s="22"/>
      <c r="E78" s="22"/>
      <c r="F78" s="22"/>
      <c r="H78" s="22"/>
      <c r="J78" s="22"/>
      <c r="L78" s="22"/>
      <c r="N78" s="22"/>
      <c r="P78" s="22"/>
      <c r="R78" s="22"/>
      <c r="T78" s="22"/>
      <c r="V78" s="22"/>
      <c r="X78" s="22"/>
      <c r="Z78" s="22"/>
      <c r="AB78" s="22"/>
      <c r="AD78" s="22"/>
      <c r="AF78" s="22"/>
      <c r="AG78" s="22"/>
    </row>
    <row r="79" spans="1:33" ht="13.5" x14ac:dyDescent="0.25">
      <c r="A79" s="27" t="s">
        <v>98</v>
      </c>
      <c r="B79" s="29" t="e">
        <f>B80+B81</f>
        <v>#REF!</v>
      </c>
      <c r="C79" s="29" t="e">
        <f>C80+C81</f>
        <v>#REF!</v>
      </c>
      <c r="D79" s="29" t="e">
        <f>D80+D81</f>
        <v>#REF!</v>
      </c>
      <c r="E79" s="29">
        <f>E80+E81</f>
        <v>2500</v>
      </c>
      <c r="F79" s="29">
        <f>F80+F81</f>
        <v>-1000</v>
      </c>
      <c r="H79" s="29">
        <v>-1000</v>
      </c>
      <c r="J79" s="29">
        <v>-1000</v>
      </c>
      <c r="L79" s="29">
        <v>-1000</v>
      </c>
      <c r="N79" s="29">
        <v>-1000</v>
      </c>
      <c r="P79" s="29">
        <v>-1000</v>
      </c>
      <c r="R79" s="29">
        <v>-1000</v>
      </c>
      <c r="T79" s="29">
        <v>-1000</v>
      </c>
      <c r="V79" s="29">
        <v>-1000</v>
      </c>
      <c r="X79" s="29">
        <v>-1000</v>
      </c>
      <c r="Z79" s="29">
        <v>-1000</v>
      </c>
      <c r="AB79" s="29">
        <v>-1000</v>
      </c>
      <c r="AD79" s="29">
        <v>-1000</v>
      </c>
      <c r="AF79" s="29">
        <v>-1000</v>
      </c>
      <c r="AG79" s="29"/>
    </row>
    <row r="80" spans="1:33" ht="13.5" x14ac:dyDescent="0.25">
      <c r="A80" s="7" t="s">
        <v>99</v>
      </c>
      <c r="B80" s="22" t="e">
        <f>SUMIF(#REF!,$A80,#REF!)</f>
        <v>#REF!</v>
      </c>
      <c r="C80" s="22" t="e">
        <f>SUMIF(#REF!,A80,#REF!)</f>
        <v>#REF!</v>
      </c>
      <c r="D80" s="22" t="e">
        <f>SUMIF(#REF!,$A80,#REF!)</f>
        <v>#REF!</v>
      </c>
      <c r="E80" s="22">
        <v>67000</v>
      </c>
      <c r="F80" s="22">
        <v>48000</v>
      </c>
      <c r="H80" s="22"/>
      <c r="J80" s="22"/>
      <c r="L80" s="22"/>
      <c r="N80" s="22"/>
      <c r="P80" s="22"/>
      <c r="R80" s="22"/>
      <c r="T80" s="22"/>
      <c r="V80" s="22"/>
      <c r="X80" s="22"/>
      <c r="Z80" s="22"/>
      <c r="AB80" s="22"/>
      <c r="AD80" s="22"/>
      <c r="AF80" s="22"/>
      <c r="AG80" s="22"/>
    </row>
    <row r="81" spans="1:33" ht="13.5" x14ac:dyDescent="0.25">
      <c r="A81" s="25" t="s">
        <v>100</v>
      </c>
      <c r="B81" s="22" t="e">
        <f>-SUMIF(#REF!,$A81,#REF!)</f>
        <v>#REF!</v>
      </c>
      <c r="C81" s="22" t="e">
        <f>-SUMIF(#REF!,A81,#REF!)</f>
        <v>#REF!</v>
      </c>
      <c r="D81" s="22" t="e">
        <f>-SUMIF(#REF!,$A81,#REF!)</f>
        <v>#REF!</v>
      </c>
      <c r="E81" s="22">
        <v>-64500</v>
      </c>
      <c r="F81" s="22">
        <v>-49000</v>
      </c>
      <c r="H81" s="22"/>
      <c r="J81" s="22"/>
      <c r="L81" s="22"/>
      <c r="N81" s="22"/>
      <c r="P81" s="22"/>
      <c r="R81" s="22"/>
      <c r="T81" s="22"/>
      <c r="V81" s="22"/>
      <c r="X81" s="22"/>
      <c r="Z81" s="22"/>
      <c r="AB81" s="22"/>
      <c r="AD81" s="22"/>
      <c r="AF81" s="22"/>
      <c r="AG81" s="22"/>
    </row>
    <row r="82" spans="1:33" ht="13.5" x14ac:dyDescent="0.25">
      <c r="A82" s="30"/>
      <c r="B82" s="22"/>
      <c r="C82" s="22"/>
      <c r="D82" s="22"/>
      <c r="E82" s="22"/>
      <c r="F82" s="22"/>
      <c r="H82" s="22"/>
      <c r="J82" s="22"/>
      <c r="L82" s="22"/>
      <c r="N82" s="22"/>
      <c r="P82" s="22"/>
      <c r="R82" s="22"/>
      <c r="T82" s="22"/>
      <c r="V82" s="22"/>
      <c r="X82" s="22"/>
      <c r="Z82" s="22"/>
      <c r="AB82" s="22"/>
      <c r="AD82" s="22"/>
      <c r="AF82" s="22"/>
      <c r="AG82" s="22"/>
    </row>
    <row r="83" spans="1:33" ht="13.5" x14ac:dyDescent="0.25">
      <c r="A83" s="32" t="s">
        <v>53</v>
      </c>
      <c r="B83" s="29" t="e">
        <f>B84+B85</f>
        <v>#REF!</v>
      </c>
      <c r="C83" s="29" t="e">
        <f>C84+C85</f>
        <v>#REF!</v>
      </c>
      <c r="D83" s="29" t="e">
        <f>D84+D85</f>
        <v>#REF!</v>
      </c>
      <c r="E83" s="29">
        <f>E84+E85</f>
        <v>400</v>
      </c>
      <c r="F83" s="29">
        <f>F84+F85</f>
        <v>450</v>
      </c>
      <c r="H83" s="29">
        <f>H84+H85</f>
        <v>400</v>
      </c>
      <c r="J83" s="29">
        <f>J84+J85</f>
        <v>400</v>
      </c>
      <c r="L83" s="29">
        <f>L84+L85</f>
        <v>400</v>
      </c>
      <c r="N83" s="29">
        <f>N84+N85</f>
        <v>400</v>
      </c>
      <c r="P83" s="29">
        <f>P84+P85</f>
        <v>400</v>
      </c>
      <c r="R83" s="29">
        <f>R84+R85</f>
        <v>400</v>
      </c>
      <c r="T83" s="29">
        <f>T84+T85</f>
        <v>400</v>
      </c>
      <c r="V83" s="29">
        <f>V84+V85</f>
        <v>400</v>
      </c>
      <c r="X83" s="29">
        <f>X84+X85</f>
        <v>400</v>
      </c>
      <c r="Z83" s="29">
        <f>Z84+Z85</f>
        <v>400</v>
      </c>
      <c r="AB83" s="29">
        <f>AB84+AB85</f>
        <v>400</v>
      </c>
      <c r="AD83" s="29">
        <f>AD84+AD85</f>
        <v>400</v>
      </c>
      <c r="AF83" s="29">
        <f>AF84+AF85</f>
        <v>400</v>
      </c>
      <c r="AG83" s="29"/>
    </row>
    <row r="84" spans="1:33" ht="13.5" x14ac:dyDescent="0.25">
      <c r="A84" s="7" t="s">
        <v>54</v>
      </c>
      <c r="B84" s="22" t="e">
        <f>SUMIF(#REF!,C84,#REF!)</f>
        <v>#REF!</v>
      </c>
      <c r="C84" s="22" t="e">
        <f>SUMIF(#REF!,A84,#REF!)</f>
        <v>#REF!</v>
      </c>
      <c r="D84" s="22" t="e">
        <f>+SUMIF(#REF!,$A84,#REF!)</f>
        <v>#REF!</v>
      </c>
      <c r="E84" s="22">
        <v>750</v>
      </c>
      <c r="F84" s="22">
        <v>750</v>
      </c>
      <c r="H84" s="23">
        <v>700</v>
      </c>
      <c r="J84" s="23">
        <v>700</v>
      </c>
      <c r="L84" s="23">
        <v>700</v>
      </c>
      <c r="N84" s="23">
        <v>700</v>
      </c>
      <c r="P84" s="23">
        <v>700</v>
      </c>
      <c r="R84" s="23">
        <v>700</v>
      </c>
      <c r="T84" s="23">
        <v>700</v>
      </c>
      <c r="V84" s="23">
        <v>700</v>
      </c>
      <c r="X84" s="23">
        <v>700</v>
      </c>
      <c r="Z84" s="23">
        <v>700</v>
      </c>
      <c r="AB84" s="23">
        <v>700</v>
      </c>
      <c r="AD84" s="23">
        <v>700</v>
      </c>
      <c r="AF84" s="23">
        <v>700</v>
      </c>
      <c r="AG84" s="23"/>
    </row>
    <row r="85" spans="1:33" ht="15.75" customHeight="1" x14ac:dyDescent="0.25">
      <c r="A85" s="7" t="s">
        <v>55</v>
      </c>
      <c r="B85" s="22" t="e">
        <f>-SUMIF(#REF!,$A85,#REF!)</f>
        <v>#REF!</v>
      </c>
      <c r="C85" s="22" t="e">
        <f>-SUMIF(#REF!,A85,#REF!)</f>
        <v>#REF!</v>
      </c>
      <c r="D85" s="22" t="e">
        <f>-SUMIF(#REF!,$A85,#REF!)</f>
        <v>#REF!</v>
      </c>
      <c r="E85" s="22">
        <v>-350</v>
      </c>
      <c r="F85" s="22">
        <v>-300</v>
      </c>
      <c r="H85" s="23">
        <v>-300</v>
      </c>
      <c r="J85" s="23">
        <v>-300</v>
      </c>
      <c r="L85" s="23">
        <v>-300</v>
      </c>
      <c r="N85" s="23">
        <v>-300</v>
      </c>
      <c r="P85" s="23">
        <v>-300</v>
      </c>
      <c r="R85" s="23">
        <v>-300</v>
      </c>
      <c r="T85" s="23">
        <v>-300</v>
      </c>
      <c r="V85" s="23">
        <v>-300</v>
      </c>
      <c r="X85" s="23">
        <v>-300</v>
      </c>
      <c r="Z85" s="23">
        <v>-300</v>
      </c>
      <c r="AB85" s="23">
        <v>-300</v>
      </c>
      <c r="AD85" s="23">
        <v>-300</v>
      </c>
      <c r="AF85" s="23">
        <v>-300</v>
      </c>
      <c r="AG85" s="23"/>
    </row>
    <row r="86" spans="1:33" ht="13.5" x14ac:dyDescent="0.25">
      <c r="A86" s="7"/>
      <c r="B86" s="22"/>
      <c r="C86" s="22"/>
      <c r="D86" s="22"/>
      <c r="E86" s="22"/>
      <c r="F86" s="22"/>
      <c r="H86" s="7"/>
      <c r="J86" s="7"/>
      <c r="L86" s="7"/>
      <c r="N86" s="7"/>
      <c r="P86" s="7"/>
      <c r="R86" s="7"/>
      <c r="T86" s="7"/>
      <c r="V86" s="7"/>
      <c r="X86" s="7"/>
      <c r="Z86" s="7"/>
      <c r="AB86" s="7"/>
      <c r="AD86" s="7"/>
      <c r="AF86" s="7"/>
      <c r="AG86" s="7"/>
    </row>
    <row r="87" spans="1:33" ht="13.5" x14ac:dyDescent="0.25">
      <c r="A87" s="33" t="s">
        <v>56</v>
      </c>
      <c r="B87" s="21" t="e">
        <f>B83+B79+B77</f>
        <v>#REF!</v>
      </c>
      <c r="C87" s="21" t="e">
        <f>C83+C79+C77</f>
        <v>#REF!</v>
      </c>
      <c r="D87" s="21" t="e">
        <f>D83+D79+D77</f>
        <v>#REF!</v>
      </c>
      <c r="E87" s="21">
        <f>E83+E79+E77</f>
        <v>36810</v>
      </c>
      <c r="F87" s="21">
        <f>F83+F79+F77</f>
        <v>66477</v>
      </c>
      <c r="H87" s="21">
        <f>H83+H79+H77</f>
        <v>16310</v>
      </c>
      <c r="J87" s="21">
        <f>J83+J79+J77</f>
        <v>18685</v>
      </c>
      <c r="L87" s="21">
        <f>L83+L79+L77</f>
        <v>2885</v>
      </c>
      <c r="N87" s="21">
        <f>N83+N79+N77</f>
        <v>3385</v>
      </c>
      <c r="P87" s="21">
        <f>P83+P79+P77</f>
        <v>11662.5</v>
      </c>
      <c r="R87" s="21">
        <f>R83+R79+R77</f>
        <v>11662.5</v>
      </c>
      <c r="T87" s="21">
        <f>T83+T79+T77</f>
        <v>17062.5</v>
      </c>
      <c r="V87" s="21">
        <f>V83+V79+V77</f>
        <v>17062.5</v>
      </c>
      <c r="X87" s="21">
        <f>X83+X79+X77</f>
        <v>17062.5</v>
      </c>
      <c r="Z87" s="21">
        <f>Z83+Z79+Z77</f>
        <v>17062.5</v>
      </c>
      <c r="AB87" s="21">
        <f>AB83+AB79+AB77</f>
        <v>17062.5</v>
      </c>
      <c r="AD87" s="21">
        <f>AD83+AD79+AD77</f>
        <v>17062.5</v>
      </c>
      <c r="AF87" s="21">
        <f>AF83+AF79+AF77</f>
        <v>30762.5</v>
      </c>
      <c r="AG87" s="21"/>
    </row>
    <row r="88" spans="1:33" ht="13.5" x14ac:dyDescent="0.25">
      <c r="A88" s="7"/>
      <c r="B88" s="22"/>
      <c r="C88" s="22"/>
      <c r="D88" s="22"/>
      <c r="E88" s="22"/>
      <c r="F88" s="22"/>
      <c r="H88" s="7"/>
      <c r="J88" s="7"/>
      <c r="L88" s="7"/>
      <c r="N88" s="7"/>
      <c r="P88" s="7"/>
      <c r="R88" s="7"/>
      <c r="T88" s="7"/>
      <c r="V88" s="7"/>
      <c r="X88" s="7"/>
      <c r="Z88" s="7"/>
      <c r="AB88" s="7"/>
      <c r="AD88" s="7"/>
      <c r="AF88" s="7"/>
      <c r="AG88" s="7"/>
    </row>
    <row r="89" spans="1:33" ht="13.5" x14ac:dyDescent="0.25">
      <c r="A89" s="34" t="s">
        <v>57</v>
      </c>
      <c r="B89" s="22"/>
      <c r="C89" s="22"/>
      <c r="D89" s="22"/>
      <c r="E89" s="22"/>
      <c r="F89" s="22"/>
      <c r="H89" s="7"/>
      <c r="J89" s="7"/>
      <c r="L89" s="7"/>
      <c r="N89" s="7"/>
      <c r="P89" s="7"/>
      <c r="R89" s="7"/>
      <c r="T89" s="7"/>
      <c r="V89" s="7"/>
      <c r="X89" s="7"/>
      <c r="Z89" s="7"/>
      <c r="AB89" s="7"/>
      <c r="AD89" s="7"/>
      <c r="AF89" s="7"/>
      <c r="AG89" s="7"/>
    </row>
    <row r="90" spans="1:33" ht="13.5" x14ac:dyDescent="0.25">
      <c r="A90" s="34" t="s">
        <v>96</v>
      </c>
      <c r="B90" s="22" t="e">
        <f>B87-B75-B53</f>
        <v>#REF!</v>
      </c>
      <c r="C90" s="22" t="e">
        <f>C87-C75-C53</f>
        <v>#REF!</v>
      </c>
      <c r="D90" s="22" t="e">
        <f>D87-D75-D53</f>
        <v>#REF!</v>
      </c>
      <c r="E90" s="22">
        <f>E87-E75-E53</f>
        <v>57810</v>
      </c>
      <c r="F90" s="22">
        <f>F87-F75-F53</f>
        <v>77477</v>
      </c>
      <c r="H90" s="22">
        <f>H87-H75-H53</f>
        <v>40610</v>
      </c>
      <c r="J90" s="22">
        <f>J87-J75-J53</f>
        <v>70885</v>
      </c>
      <c r="L90" s="22">
        <f>L87-L75-L53</f>
        <v>70885</v>
      </c>
      <c r="N90" s="22">
        <f>N87-N75-N53</f>
        <v>70885</v>
      </c>
      <c r="P90" s="22">
        <f>P87-P75-P53</f>
        <v>77862.5</v>
      </c>
      <c r="R90" s="22">
        <f>R87-R75-R53</f>
        <v>77862.5</v>
      </c>
      <c r="T90" s="22">
        <f>T87-T75-T53</f>
        <v>77862.5</v>
      </c>
      <c r="V90" s="22">
        <f>V87-V75-V53</f>
        <v>77862.5</v>
      </c>
      <c r="X90" s="22">
        <f>X87-X75-X53</f>
        <v>77862.5</v>
      </c>
      <c r="Z90" s="22">
        <f>Z87-Z75-Z53</f>
        <v>77862.5</v>
      </c>
      <c r="AB90" s="22">
        <f>AB87-AB75-AB53</f>
        <v>77862.5</v>
      </c>
      <c r="AD90" s="22">
        <f>AD87-AD75-AD53</f>
        <v>77862.5</v>
      </c>
      <c r="AF90" s="22">
        <f>AF87-AF75-AF53</f>
        <v>77862.5</v>
      </c>
      <c r="AG90" s="22"/>
    </row>
    <row r="91" spans="1:33" ht="13.5" x14ac:dyDescent="0.25">
      <c r="A91" s="7"/>
      <c r="B91" s="22"/>
      <c r="C91" s="22"/>
      <c r="D91" s="22"/>
      <c r="E91" s="7"/>
      <c r="F91" s="7"/>
      <c r="H91" s="7"/>
      <c r="J91" s="7"/>
      <c r="L91" s="7"/>
      <c r="N91" s="7"/>
      <c r="P91" s="7"/>
      <c r="R91" s="7"/>
      <c r="T91" s="7"/>
      <c r="V91" s="7"/>
      <c r="X91" s="7"/>
      <c r="Z91" s="7"/>
      <c r="AB91" s="7"/>
      <c r="AD91" s="7"/>
      <c r="AF91" s="7"/>
      <c r="AG91" s="7"/>
    </row>
    <row r="92" spans="1:33" ht="13.5" x14ac:dyDescent="0.25">
      <c r="A92" s="7"/>
      <c r="B92" s="22"/>
      <c r="C92" s="22"/>
      <c r="D92" s="22"/>
      <c r="E92" s="7"/>
      <c r="F92" s="7"/>
      <c r="H92" s="7"/>
      <c r="J92" s="7"/>
      <c r="L92" s="7"/>
      <c r="N92" s="7"/>
      <c r="P92" s="7"/>
      <c r="R92" s="7"/>
      <c r="T92" s="7"/>
      <c r="V92" s="7"/>
      <c r="X92" s="7"/>
      <c r="Z92" s="7"/>
      <c r="AB92" s="7"/>
      <c r="AD92" s="7"/>
      <c r="AF92" s="7"/>
      <c r="AG92" s="7"/>
    </row>
    <row r="93" spans="1:33" ht="13.5" x14ac:dyDescent="0.25">
      <c r="A93" s="7"/>
      <c r="B93" s="7"/>
      <c r="C93" s="7"/>
      <c r="D93" s="7"/>
      <c r="E93" s="7"/>
      <c r="F93" s="7"/>
      <c r="H93" s="7"/>
      <c r="J93" s="7"/>
      <c r="L93" s="7"/>
      <c r="N93" s="7"/>
      <c r="P93" s="7"/>
      <c r="R93" s="7"/>
      <c r="T93" s="7"/>
      <c r="V93" s="7"/>
      <c r="X93" s="7"/>
      <c r="Z93" s="7"/>
      <c r="AB93" s="7"/>
      <c r="AD93" s="7"/>
      <c r="AF93" s="7"/>
      <c r="AG93" s="7"/>
    </row>
    <row r="94" spans="1:33" ht="13.5" x14ac:dyDescent="0.25">
      <c r="A94" s="7"/>
      <c r="B94" s="7"/>
      <c r="C94" s="7"/>
      <c r="D94" s="7"/>
      <c r="E94" s="7"/>
      <c r="F94" s="7"/>
      <c r="H94" s="7"/>
      <c r="J94" s="7"/>
      <c r="L94" s="7"/>
      <c r="N94" s="7"/>
      <c r="P94" s="7"/>
      <c r="R94" s="7"/>
      <c r="T94" s="7"/>
      <c r="V94" s="7"/>
      <c r="X94" s="7"/>
      <c r="Z94" s="7"/>
      <c r="AB94" s="7"/>
      <c r="AD94" s="7"/>
      <c r="AF94" s="7"/>
      <c r="AG94" s="7"/>
    </row>
    <row r="95" spans="1:33" ht="13.5" x14ac:dyDescent="0.25">
      <c r="A95" s="7"/>
      <c r="B95" s="7"/>
      <c r="C95" s="7"/>
      <c r="D95" s="7"/>
      <c r="E95" s="7"/>
      <c r="F95" s="7"/>
      <c r="H95" s="7"/>
      <c r="J95" s="7"/>
      <c r="L95" s="7"/>
      <c r="N95" s="7"/>
      <c r="P95" s="7"/>
      <c r="R95" s="7"/>
      <c r="T95" s="7"/>
      <c r="V95" s="7"/>
      <c r="X95" s="7"/>
      <c r="Z95" s="7"/>
      <c r="AB95" s="7"/>
      <c r="AD95" s="7"/>
      <c r="AF95" s="7"/>
      <c r="AG95" s="7"/>
    </row>
    <row r="96" spans="1:33" ht="13.5" x14ac:dyDescent="0.25">
      <c r="A96" s="7"/>
      <c r="B96" s="7"/>
      <c r="C96" s="7"/>
      <c r="D96" s="7"/>
      <c r="E96" s="7"/>
      <c r="F96" s="7"/>
    </row>
    <row r="97" spans="1:6" ht="13.5" x14ac:dyDescent="0.25">
      <c r="A97" s="7"/>
      <c r="B97" s="7"/>
      <c r="C97" s="7"/>
      <c r="D97" s="7"/>
      <c r="E97" s="7"/>
      <c r="F97" s="7"/>
    </row>
    <row r="98" spans="1:6" ht="13.5" x14ac:dyDescent="0.25">
      <c r="A98" s="7"/>
      <c r="B98" s="7"/>
      <c r="C98" s="7"/>
      <c r="D98" s="7"/>
      <c r="E98" s="7"/>
      <c r="F98" s="7"/>
    </row>
    <row r="99" spans="1:6" ht="13.5" x14ac:dyDescent="0.25">
      <c r="A99" s="7"/>
      <c r="B99" s="7"/>
      <c r="C99" s="7"/>
      <c r="D99" s="7"/>
      <c r="E99" s="7"/>
      <c r="F99" s="7"/>
    </row>
    <row r="100" spans="1:6" ht="13.5" x14ac:dyDescent="0.25">
      <c r="A100" s="7"/>
      <c r="B100" s="7"/>
      <c r="C100" s="7"/>
      <c r="D100" s="7"/>
      <c r="E100" s="7"/>
      <c r="F100" s="7"/>
    </row>
    <row r="101" spans="1:6" ht="13.5" x14ac:dyDescent="0.25">
      <c r="A101" s="7"/>
      <c r="B101" s="7"/>
      <c r="C101" s="7"/>
      <c r="D101" s="7"/>
      <c r="E101" s="7"/>
      <c r="F101" s="7"/>
    </row>
    <row r="102" spans="1:6" ht="13.5" x14ac:dyDescent="0.25">
      <c r="A102" s="7"/>
      <c r="B102" s="7"/>
      <c r="C102" s="7"/>
      <c r="D102" s="7"/>
      <c r="E102" s="7"/>
      <c r="F102" s="7"/>
    </row>
    <row r="103" spans="1:6" ht="13.5" x14ac:dyDescent="0.25">
      <c r="A103" s="7"/>
      <c r="B103" s="7"/>
      <c r="C103" s="7"/>
      <c r="D103" s="7"/>
      <c r="E103" s="7"/>
      <c r="F103" s="7"/>
    </row>
    <row r="104" spans="1:6" ht="13.5" x14ac:dyDescent="0.25">
      <c r="A104" s="7"/>
      <c r="B104" s="7"/>
      <c r="C104" s="7"/>
      <c r="D104" s="7"/>
      <c r="E104" s="7"/>
      <c r="F104" s="7"/>
    </row>
    <row r="105" spans="1:6" ht="13.5" x14ac:dyDescent="0.25">
      <c r="A105" s="7"/>
      <c r="B105" s="7"/>
      <c r="C105" s="7"/>
      <c r="D105" s="7"/>
      <c r="E105" s="7"/>
      <c r="F105" s="7"/>
    </row>
    <row r="106" spans="1:6" ht="13.5" x14ac:dyDescent="0.25">
      <c r="A106" s="7"/>
      <c r="B106" s="7"/>
      <c r="C106" s="7"/>
      <c r="D106" s="7"/>
      <c r="E106" s="7"/>
      <c r="F106" s="7"/>
    </row>
    <row r="107" spans="1:6" ht="13.5" x14ac:dyDescent="0.25">
      <c r="A107" s="7"/>
      <c r="B107" s="7"/>
      <c r="C107" s="7"/>
      <c r="D107" s="7"/>
      <c r="E107" s="7"/>
      <c r="F107" s="7"/>
    </row>
    <row r="108" spans="1:6" ht="13.5" x14ac:dyDescent="0.25">
      <c r="A108" s="7"/>
      <c r="B108" s="7"/>
      <c r="C108" s="7"/>
      <c r="D108" s="7"/>
      <c r="E108" s="7"/>
      <c r="F108" s="7"/>
    </row>
    <row r="109" spans="1:6" ht="13.5" x14ac:dyDescent="0.25">
      <c r="A109" s="7"/>
      <c r="B109" s="7"/>
      <c r="C109" s="7"/>
      <c r="D109" s="7"/>
      <c r="E109" s="7"/>
      <c r="F109" s="7"/>
    </row>
    <row r="110" spans="1:6" ht="13.5" x14ac:dyDescent="0.25">
      <c r="A110" s="7"/>
      <c r="B110" s="7"/>
      <c r="C110" s="7"/>
      <c r="D110" s="7"/>
      <c r="E110" s="7"/>
      <c r="F110" s="7"/>
    </row>
    <row r="111" spans="1:6" ht="13.5" x14ac:dyDescent="0.25">
      <c r="A111" s="7"/>
      <c r="B111" s="7"/>
      <c r="C111" s="7"/>
      <c r="D111" s="7"/>
      <c r="E111" s="7"/>
      <c r="F111" s="7"/>
    </row>
    <row r="112" spans="1:6" ht="13.5" x14ac:dyDescent="0.25">
      <c r="A112" s="7"/>
      <c r="B112" s="7"/>
      <c r="C112" s="7"/>
      <c r="D112" s="7"/>
      <c r="E112" s="7"/>
      <c r="F112" s="7"/>
    </row>
    <row r="113" spans="1:6" ht="13.5" x14ac:dyDescent="0.25">
      <c r="A113" s="7"/>
      <c r="B113" s="7"/>
      <c r="C113" s="7"/>
      <c r="D113" s="7"/>
      <c r="E113" s="7"/>
      <c r="F113" s="7"/>
    </row>
    <row r="114" spans="1:6" ht="13.5" x14ac:dyDescent="0.25">
      <c r="A114" s="7"/>
      <c r="B114" s="7"/>
      <c r="C114" s="7"/>
      <c r="D114" s="7"/>
      <c r="E114" s="7"/>
      <c r="F114" s="7"/>
    </row>
    <row r="115" spans="1:6" ht="13.5" x14ac:dyDescent="0.25">
      <c r="A115" s="7"/>
      <c r="B115" s="7"/>
      <c r="C115" s="7"/>
      <c r="D115" s="7"/>
      <c r="E115" s="7"/>
      <c r="F115" s="7"/>
    </row>
    <row r="116" spans="1:6" ht="13.5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3B054CA6E158408CCCA2B88D2C9F78" ma:contentTypeVersion="13" ma:contentTypeDescription="Crée un document." ma:contentTypeScope="" ma:versionID="c0c7dc8aad75e68e14330d077f95c3aa">
  <xsd:schema xmlns:xsd="http://www.w3.org/2001/XMLSchema" xmlns:xs="http://www.w3.org/2001/XMLSchema" xmlns:p="http://schemas.microsoft.com/office/2006/metadata/properties" xmlns:ns3="1e3bc20e-1369-43d0-a29d-fe43f3bdcc72" xmlns:ns4="5756248d-4478-473e-a410-acd587883cb5" targetNamespace="http://schemas.microsoft.com/office/2006/metadata/properties" ma:root="true" ma:fieldsID="10ad657ec4ea2e32076ddf3dcc3da8a3" ns3:_="" ns4:_="">
    <xsd:import namespace="1e3bc20e-1369-43d0-a29d-fe43f3bdcc72"/>
    <xsd:import namespace="5756248d-4478-473e-a410-acd587883c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bc20e-1369-43d0-a29d-fe43f3bdc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6248d-4478-473e-a410-acd587883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F9F39-E2F8-4869-A94A-223DA4221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E4651-B100-4E49-A531-7804C80FC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bc20e-1369-43d0-a29d-fe43f3bdcc72"/>
    <ds:schemaRef ds:uri="5756248d-4478-473e-a410-acd587883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9CE25-AA8F-4A6B-92BB-BA97239E6A44}">
  <ds:schemaRefs>
    <ds:schemaRef ds:uri="http://purl.org/dc/terms/"/>
    <ds:schemaRef ds:uri="http://www.w3.org/XML/1998/namespace"/>
    <ds:schemaRef ds:uri="5756248d-4478-473e-a410-acd587883cb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e3bc20e-1369-43d0-a29d-fe43f3bdcc7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AMort</vt:lpstr>
      <vt:lpstr>Budget prévisionnel BQ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Phge</dc:creator>
  <cp:lastModifiedBy>Philippe GENDRY</cp:lastModifiedBy>
  <dcterms:created xsi:type="dcterms:W3CDTF">2020-02-03T12:52:56Z</dcterms:created>
  <dcterms:modified xsi:type="dcterms:W3CDTF">2020-02-05T15:01:56Z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0x010100E13B054CA6E158408CCCA2B88D2C9F78</vt:lpwstr>
  </property>
</Properties>
</file>